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74" i="1" l="1"/>
  <c r="N74" i="1" l="1"/>
  <c r="M74" i="1" l="1"/>
  <c r="L68" i="1" l="1"/>
  <c r="L67" i="1"/>
  <c r="L63" i="1"/>
  <c r="L56" i="1"/>
  <c r="L55" i="1"/>
  <c r="L39" i="1"/>
  <c r="L34" i="1"/>
  <c r="L33" i="1"/>
  <c r="L27" i="1"/>
  <c r="L16" i="1"/>
  <c r="L13" i="1"/>
  <c r="L12" i="1"/>
  <c r="L11" i="1"/>
  <c r="L8" i="1"/>
  <c r="L4" i="1"/>
  <c r="L74" i="1" l="1"/>
  <c r="K68" i="1"/>
  <c r="K67" i="1"/>
  <c r="K63" i="1"/>
  <c r="K33" i="1"/>
  <c r="K27" i="1"/>
  <c r="K16" i="1"/>
  <c r="K13" i="1"/>
  <c r="K12" i="1"/>
  <c r="K11" i="1"/>
  <c r="K8" i="1"/>
  <c r="K4" i="1"/>
  <c r="K74" i="1" l="1"/>
  <c r="J68" i="1"/>
  <c r="J67" i="1"/>
  <c r="J63" i="1"/>
  <c r="J55" i="1"/>
  <c r="J39" i="1"/>
  <c r="J34" i="1"/>
  <c r="J33" i="1"/>
  <c r="J28" i="1"/>
  <c r="J27" i="1"/>
  <c r="J16" i="1"/>
  <c r="J13" i="1"/>
  <c r="J12" i="1"/>
  <c r="J8" i="1"/>
  <c r="J4" i="1"/>
  <c r="I74" i="1"/>
  <c r="J74" i="1" l="1"/>
  <c r="F74" i="1"/>
  <c r="G74" i="1"/>
  <c r="H74" i="1"/>
  <c r="E63" i="1"/>
  <c r="E33" i="1"/>
  <c r="E28" i="1"/>
  <c r="E27" i="1"/>
  <c r="E16" i="1"/>
  <c r="E13" i="1"/>
  <c r="E12" i="1"/>
  <c r="E11" i="1"/>
  <c r="E8" i="1"/>
  <c r="E4" i="1"/>
  <c r="D67" i="1" l="1"/>
  <c r="D63" i="1"/>
  <c r="D36" i="1"/>
  <c r="D35" i="1"/>
  <c r="D34" i="1"/>
  <c r="D33" i="1"/>
  <c r="D16" i="1"/>
  <c r="D13" i="1"/>
  <c r="D12" i="1"/>
  <c r="D11" i="1"/>
  <c r="D8" i="1"/>
  <c r="D6" i="1"/>
  <c r="D4" i="1"/>
  <c r="E74" i="1" l="1"/>
  <c r="D74" i="1" l="1"/>
</calcChain>
</file>

<file path=xl/sharedStrings.xml><?xml version="1.0" encoding="utf-8"?>
<sst xmlns="http://schemas.openxmlformats.org/spreadsheetml/2006/main" count="88" uniqueCount="88">
  <si>
    <t>lei</t>
  </si>
  <si>
    <t>Beneficiar</t>
  </si>
  <si>
    <t>Valoare platita in FEBRUARIE</t>
  </si>
  <si>
    <t>Valoare platita in MARTIE</t>
  </si>
  <si>
    <t>Valoare platita in APRILIE</t>
  </si>
  <si>
    <t>Valoare platita in IUNIE</t>
  </si>
  <si>
    <t>Valoare platita in IULIE</t>
  </si>
  <si>
    <t>Valoare platita in AUGUST</t>
  </si>
  <si>
    <t>Valoare platita
 in MAI</t>
  </si>
  <si>
    <t>Valoare        platita in SEPT</t>
  </si>
  <si>
    <t>Valoare                       platita
 in OCT</t>
  </si>
  <si>
    <t>Valoare platita in NOV</t>
  </si>
  <si>
    <t>Valoare                platita
 in DEC</t>
  </si>
  <si>
    <t>Nr. Crt.</t>
  </si>
  <si>
    <t>Cod Fiscal</t>
  </si>
  <si>
    <t>Valoare platita in IANUARIE</t>
  </si>
  <si>
    <t>TOTAL</t>
  </si>
  <si>
    <t>ACONITI-LINE FARM</t>
  </si>
  <si>
    <t>ANDRE FARM</t>
  </si>
  <si>
    <t>ANEL_CO</t>
  </si>
  <si>
    <t>BELLA MEDIFARM SRL</t>
  </si>
  <si>
    <t>BELLADONA</t>
  </si>
  <si>
    <t>BELONA</t>
  </si>
  <si>
    <t>CARMCRIS FARM</t>
  </si>
  <si>
    <t>CATENA COMFARM</t>
  </si>
  <si>
    <t>CATENA FARMACON</t>
  </si>
  <si>
    <t>CATENA HYGEIA</t>
  </si>
  <si>
    <t>CHLORELLA FARM</t>
  </si>
  <si>
    <t>CONDOR</t>
  </si>
  <si>
    <t>DEMETRA PHARM</t>
  </si>
  <si>
    <t>DENTO FARM</t>
  </si>
  <si>
    <t>DORADA</t>
  </si>
  <si>
    <t>E&amp;A PHARMAGRUP</t>
  </si>
  <si>
    <t>ELANFARM GOLD SRL</t>
  </si>
  <si>
    <t>ELEDANIS</t>
  </si>
  <si>
    <t>FARM ES DIANA</t>
  </si>
  <si>
    <t>FARMACEUTICA REMEDIA SA</t>
  </si>
  <si>
    <t>FARMACIA DAVILLA SRL</t>
  </si>
  <si>
    <t>FARMACIA DE LA TARA SRL</t>
  </si>
  <si>
    <t>FARMACIA MISHA FARM SRL</t>
  </si>
  <si>
    <t>FARMASEPT</t>
  </si>
  <si>
    <t>GEDEON RICHTER FARMACIA SA</t>
  </si>
  <si>
    <t>GENIA SRL</t>
  </si>
  <si>
    <t>HELP NET FARMA SA</t>
  </si>
  <si>
    <t>HELPIS</t>
  </si>
  <si>
    <t>HELYA FARM</t>
  </si>
  <si>
    <t>HYPERICI</t>
  </si>
  <si>
    <t>INDIGO FARM SRL</t>
  </si>
  <si>
    <t>L&amp;N</t>
  </si>
  <si>
    <t>MARIFARMA</t>
  </si>
  <si>
    <t>MEDIMFARM TOPFARM S.A.</t>
  </si>
  <si>
    <t>MEDIPET</t>
  </si>
  <si>
    <t>METEORA</t>
  </si>
  <si>
    <t>MINI FARM CONCEPT SRL</t>
  </si>
  <si>
    <t>MONAFARM</t>
  </si>
  <si>
    <t>MUSETEL</t>
  </si>
  <si>
    <t>PAEONIA</t>
  </si>
  <si>
    <t>PANACEEA</t>
  </si>
  <si>
    <t>PERSEEA FARM SRL</t>
  </si>
  <si>
    <t>PHARMALAUR</t>
  </si>
  <si>
    <t>PHARMINTER</t>
  </si>
  <si>
    <t>POPA-MAR</t>
  </si>
  <si>
    <t>RONDO FARM</t>
  </si>
  <si>
    <t>ROSA</t>
  </si>
  <si>
    <t>S.C.QUALITY PHARMA CONCEPT SRL</t>
  </si>
  <si>
    <t>SANTALUM FARM</t>
  </si>
  <si>
    <t>SAS PHARMA PLUS</t>
  </si>
  <si>
    <t>SAVIOR PHARMA VISTA SRL</t>
  </si>
  <si>
    <t>SEMA INVESTMENT S.R.L.</t>
  </si>
  <si>
    <t>SPERANTA</t>
  </si>
  <si>
    <t>STARPHARM</t>
  </si>
  <si>
    <t>TRADING FARM L&amp;V</t>
  </si>
  <si>
    <t>TUDAL</t>
  </si>
  <si>
    <t>VALERIA PUR FARM SRL</t>
  </si>
  <si>
    <t>VAVAFARM</t>
  </si>
  <si>
    <t>VINCA</t>
  </si>
  <si>
    <t>FARMACIA BUCURESTI TEHNOPLUS FARM SRL</t>
  </si>
  <si>
    <t>FADEL FARM SRL</t>
  </si>
  <si>
    <t>EMYFARMALIN SRL</t>
  </si>
  <si>
    <t>IASMINA FARM PLUS S.R.L</t>
  </si>
  <si>
    <t>OXALYS TEHNOFARM SRL</t>
  </si>
  <si>
    <t>S.I.E.P.C.O.F.A.R.</t>
  </si>
  <si>
    <t>SENSIBLU</t>
  </si>
  <si>
    <t xml:space="preserve">PLATI EFECTUATE IN ANUL 2021 CATRE FARMACII PENTRU MEDICAMENTE PNS </t>
  </si>
  <si>
    <t>TRI FARM S.R.L.</t>
  </si>
  <si>
    <t>PHARMALIFE MED SRL</t>
  </si>
  <si>
    <t>VITAL GRUP ONLINE S.R.L.</t>
  </si>
  <si>
    <t>SIMET PROD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</si>
</sst>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3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4" fontId="2" fillId="0" borderId="1" xfId="0" applyNumberFormat="1" applyFont="1" applyBorder="1"/>
    <xf numFmtId="0" fontId="2" fillId="0" borderId="0" xfId="0" applyFont="1" applyBorder="1"/>
    <xf numFmtId="0" fontId="0" fillId="0" borderId="0" xfId="0" applyBorder="1"/>
    <xf numFmtId="4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0" fillId="0" borderId="0" xfId="0" applyNumberFormat="1" applyBorder="1"/>
    <xf numFmtId="4" fontId="3" fillId="0" borderId="0" xfId="0" applyNumberFormat="1" applyFont="1" applyBorder="1"/>
    <xf numFmtId="4" fontId="5" fillId="0" borderId="1" xfId="0" applyNumberFormat="1" applyFont="1" applyBorder="1"/>
    <xf numFmtId="0" fontId="1" fillId="0" borderId="4" xfId="0" applyFont="1" applyBorder="1" applyAlignment="1">
      <alignment horizontal="center" vertical="center" wrapText="1"/>
    </xf>
    <xf numFmtId="4" fontId="5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Border="1"/>
    <xf numFmtId="0" fontId="2" fillId="0" borderId="4" xfId="0" applyFont="1" applyBorder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/>
    <xf numFmtId="1" fontId="0" fillId="0" borderId="1" xfId="0" applyNumberFormat="1" applyBorder="1"/>
    <xf numFmtId="0" fontId="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83"/>
  <sheetViews>
    <sheetView tabSelected="1" topLeftCell="A44" zoomScale="90" zoomScaleNormal="90" workbookViewId="0">
      <selection activeCell="A76" sqref="A76"/>
    </sheetView>
  </sheetViews>
  <sheetFormatPr defaultColWidth="9.140625" defaultRowHeight="12.75" x14ac:dyDescent="0.2"/>
  <cols>
    <col min="1" max="1" width="7" style="1" bestFit="1" customWidth="1"/>
    <col min="2" max="2" width="27.85546875" style="1" customWidth="1"/>
    <col min="3" max="3" width="10.42578125" style="1" bestFit="1" customWidth="1"/>
    <col min="4" max="4" width="12.5703125" style="1" customWidth="1"/>
    <col min="5" max="5" width="14" style="1" customWidth="1"/>
    <col min="6" max="6" width="13.5703125" style="1" customWidth="1"/>
    <col min="7" max="7" width="12.5703125" style="1" customWidth="1"/>
    <col min="8" max="8" width="13.42578125" style="1" customWidth="1"/>
    <col min="9" max="9" width="15.85546875" style="1" customWidth="1"/>
    <col min="10" max="10" width="12.140625" style="1" customWidth="1"/>
    <col min="11" max="11" width="13.85546875" style="1" customWidth="1"/>
    <col min="12" max="12" width="17.42578125" style="1" customWidth="1"/>
    <col min="13" max="13" width="15.140625" style="1" customWidth="1"/>
    <col min="14" max="14" width="18.140625" style="1" customWidth="1"/>
    <col min="15" max="15" width="17.5703125" style="1" customWidth="1"/>
    <col min="16" max="199" width="9.140625" style="5"/>
    <col min="200" max="16384" width="9.140625" style="1"/>
  </cols>
  <sheetData>
    <row r="1" spans="1:15" ht="12.75" customHeight="1" x14ac:dyDescent="0.2">
      <c r="A1" s="23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 t="s">
        <v>0</v>
      </c>
    </row>
    <row r="3" spans="1:15" ht="38.25" x14ac:dyDescent="0.2">
      <c r="A3" s="8" t="s">
        <v>13</v>
      </c>
      <c r="B3" s="9" t="s">
        <v>1</v>
      </c>
      <c r="C3" s="9" t="s">
        <v>14</v>
      </c>
      <c r="D3" s="9" t="s">
        <v>15</v>
      </c>
      <c r="E3" s="9" t="s">
        <v>2</v>
      </c>
      <c r="F3" s="9" t="s">
        <v>3</v>
      </c>
      <c r="G3" s="9" t="s">
        <v>4</v>
      </c>
      <c r="H3" s="9" t="s">
        <v>8</v>
      </c>
      <c r="I3" s="9" t="s">
        <v>5</v>
      </c>
      <c r="J3" s="9" t="s">
        <v>6</v>
      </c>
      <c r="K3" s="9" t="s">
        <v>7</v>
      </c>
      <c r="L3" s="9" t="s">
        <v>9</v>
      </c>
      <c r="M3" s="9" t="s">
        <v>10</v>
      </c>
      <c r="N3" s="15" t="s">
        <v>11</v>
      </c>
      <c r="O3" s="9" t="s">
        <v>12</v>
      </c>
    </row>
    <row r="4" spans="1:15" ht="15" x14ac:dyDescent="0.25">
      <c r="A4" s="19">
        <v>1</v>
      </c>
      <c r="B4" s="25" t="s">
        <v>17</v>
      </c>
      <c r="C4" s="2">
        <v>16770812</v>
      </c>
      <c r="D4" s="3">
        <f>459325.62+26930.12+17773.59+27117.74</f>
        <v>531147.07000000007</v>
      </c>
      <c r="E4" s="3">
        <f>206252.75+17247.43+11623.53+27739.44</f>
        <v>262863.14999999997</v>
      </c>
      <c r="F4" s="3">
        <v>314023.66000000003</v>
      </c>
      <c r="G4" s="3">
        <v>294306.37</v>
      </c>
      <c r="H4" s="3">
        <v>258868.93999999997</v>
      </c>
      <c r="I4" s="3">
        <v>312959.26</v>
      </c>
      <c r="J4" s="3">
        <f>305864.54+33278.27+22433.76+15797.69</f>
        <v>377374.26</v>
      </c>
      <c r="K4" s="3">
        <f>230314.26+14075.11+12909.84+22433.76</f>
        <v>279732.96999999997</v>
      </c>
      <c r="L4" s="3">
        <f>332573.46+12499.43+10226.34+27924.95</f>
        <v>383224.18000000005</v>
      </c>
      <c r="M4" s="3">
        <v>340322.80000000005</v>
      </c>
      <c r="N4" s="3">
        <v>236316.68000000002</v>
      </c>
      <c r="O4" s="3">
        <v>350777.52</v>
      </c>
    </row>
    <row r="5" spans="1:15" ht="15" x14ac:dyDescent="0.25">
      <c r="A5" s="19">
        <v>2</v>
      </c>
      <c r="B5" s="25" t="s">
        <v>18</v>
      </c>
      <c r="C5" s="2">
        <v>12759048</v>
      </c>
      <c r="D5" s="3">
        <v>1868.18</v>
      </c>
      <c r="E5" s="3">
        <v>1134</v>
      </c>
      <c r="F5" s="3">
        <v>399.5</v>
      </c>
      <c r="G5" s="3">
        <v>377.34</v>
      </c>
      <c r="H5" s="3">
        <v>388.86</v>
      </c>
      <c r="I5" s="3">
        <v>411.97</v>
      </c>
      <c r="J5" s="3">
        <v>900.14</v>
      </c>
      <c r="K5" s="3">
        <v>13.07</v>
      </c>
      <c r="L5" s="3">
        <v>616.49</v>
      </c>
      <c r="M5" s="3">
        <v>444.54</v>
      </c>
      <c r="N5" s="3">
        <v>224.54</v>
      </c>
      <c r="O5" s="3">
        <v>1831.82</v>
      </c>
    </row>
    <row r="6" spans="1:15" ht="15" x14ac:dyDescent="0.25">
      <c r="A6" s="19">
        <v>3</v>
      </c>
      <c r="B6" s="25" t="s">
        <v>19</v>
      </c>
      <c r="C6" s="2">
        <v>935477</v>
      </c>
      <c r="D6" s="3">
        <f>42668.71+7126.83+624.61</f>
        <v>50420.15</v>
      </c>
      <c r="E6" s="3">
        <v>17136.71</v>
      </c>
      <c r="F6" s="3">
        <v>3861.12</v>
      </c>
      <c r="G6" s="3">
        <v>0</v>
      </c>
      <c r="H6" s="3">
        <v>0</v>
      </c>
      <c r="I6" s="3">
        <v>6079.62</v>
      </c>
      <c r="J6" s="3">
        <v>28677.870000000003</v>
      </c>
      <c r="K6" s="3">
        <v>23462.57</v>
      </c>
      <c r="L6" s="3">
        <v>16592.23</v>
      </c>
      <c r="M6" s="3">
        <v>16994.900000000001</v>
      </c>
      <c r="N6" s="3">
        <v>14075.67</v>
      </c>
      <c r="O6" s="3">
        <v>26885.46</v>
      </c>
    </row>
    <row r="7" spans="1:15" ht="15" x14ac:dyDescent="0.25">
      <c r="A7" s="19">
        <v>4</v>
      </c>
      <c r="B7" s="25" t="s">
        <v>20</v>
      </c>
      <c r="C7" s="2">
        <v>26884008</v>
      </c>
      <c r="D7" s="3">
        <v>1974.04</v>
      </c>
      <c r="E7" s="3">
        <v>201.13</v>
      </c>
      <c r="F7" s="3">
        <v>1536.69</v>
      </c>
      <c r="G7" s="3">
        <v>748.64</v>
      </c>
      <c r="H7" s="3">
        <v>515.09</v>
      </c>
      <c r="I7" s="3">
        <v>903.2</v>
      </c>
      <c r="J7" s="3">
        <v>12459.710000000001</v>
      </c>
      <c r="K7" s="3">
        <v>12060.28</v>
      </c>
      <c r="L7" s="3">
        <v>1361.06</v>
      </c>
      <c r="M7" s="3">
        <v>26085.51</v>
      </c>
      <c r="N7" s="3">
        <v>11942.53</v>
      </c>
      <c r="O7" s="3">
        <v>6834.34</v>
      </c>
    </row>
    <row r="8" spans="1:15" ht="15" x14ac:dyDescent="0.25">
      <c r="A8" s="19">
        <v>5</v>
      </c>
      <c r="B8" s="25" t="s">
        <v>21</v>
      </c>
      <c r="C8" s="2">
        <v>908642</v>
      </c>
      <c r="D8" s="3">
        <f>19563.46+1049.46</f>
        <v>20612.919999999998</v>
      </c>
      <c r="E8" s="3">
        <f>3831.78+1625.92</f>
        <v>5457.7000000000007</v>
      </c>
      <c r="F8" s="3">
        <v>15214.26</v>
      </c>
      <c r="G8" s="3">
        <v>15731.8</v>
      </c>
      <c r="H8" s="3">
        <v>7682.2699999999995</v>
      </c>
      <c r="I8" s="3">
        <v>8076.38</v>
      </c>
      <c r="J8" s="3">
        <f>14645.64+5221.08</f>
        <v>19866.72</v>
      </c>
      <c r="K8" s="3">
        <f>3549.57+38.6</f>
        <v>3588.17</v>
      </c>
      <c r="L8" s="3">
        <f>3233.99+2584.3</f>
        <v>5818.29</v>
      </c>
      <c r="M8" s="3">
        <v>11141.62</v>
      </c>
      <c r="N8" s="3">
        <v>1744.92</v>
      </c>
      <c r="O8" s="3">
        <v>6045.97</v>
      </c>
    </row>
    <row r="9" spans="1:15" ht="15" x14ac:dyDescent="0.25">
      <c r="A9" s="19">
        <v>6</v>
      </c>
      <c r="B9" s="25" t="s">
        <v>22</v>
      </c>
      <c r="C9" s="2">
        <v>4863624</v>
      </c>
      <c r="D9" s="3">
        <v>1543.39</v>
      </c>
      <c r="E9" s="3">
        <v>573.45000000000005</v>
      </c>
      <c r="F9" s="3">
        <v>894.46</v>
      </c>
      <c r="G9" s="3">
        <v>277.77999999999997</v>
      </c>
      <c r="H9" s="3">
        <v>1140.28</v>
      </c>
      <c r="I9" s="3">
        <v>993.67</v>
      </c>
      <c r="J9" s="3">
        <v>776.42</v>
      </c>
      <c r="K9" s="3">
        <v>705.98</v>
      </c>
      <c r="L9" s="3">
        <v>872.78</v>
      </c>
      <c r="M9" s="3">
        <v>1340.96</v>
      </c>
      <c r="N9" s="3">
        <v>868.11</v>
      </c>
      <c r="O9" s="3">
        <v>1745.41</v>
      </c>
    </row>
    <row r="10" spans="1:15" ht="15" x14ac:dyDescent="0.25">
      <c r="A10" s="19">
        <v>7</v>
      </c>
      <c r="B10" s="25" t="s">
        <v>23</v>
      </c>
      <c r="C10" s="2">
        <v>13378360</v>
      </c>
      <c r="D10" s="3">
        <v>981.66</v>
      </c>
      <c r="E10" s="3">
        <v>1336.17</v>
      </c>
      <c r="F10" s="3">
        <v>1071.6500000000001</v>
      </c>
      <c r="G10" s="3">
        <v>1161.6400000000001</v>
      </c>
      <c r="H10" s="3">
        <v>1091.76</v>
      </c>
      <c r="I10" s="3">
        <v>1032.0999999999999</v>
      </c>
      <c r="J10" s="3">
        <v>689.42</v>
      </c>
      <c r="K10" s="3">
        <v>1078.9100000000001</v>
      </c>
      <c r="L10" s="3">
        <v>1369.05</v>
      </c>
      <c r="M10" s="3">
        <v>652.99</v>
      </c>
      <c r="N10" s="3">
        <v>1057.6099999999999</v>
      </c>
      <c r="O10" s="3">
        <v>2040.94</v>
      </c>
    </row>
    <row r="11" spans="1:15" ht="15" x14ac:dyDescent="0.25">
      <c r="A11" s="19">
        <v>8</v>
      </c>
      <c r="B11" s="25" t="s">
        <v>24</v>
      </c>
      <c r="C11" s="2">
        <v>6580543</v>
      </c>
      <c r="D11" s="3">
        <f>209758.06+356.01</f>
        <v>210114.07</v>
      </c>
      <c r="E11" s="3">
        <f>140287.13+1909.58</f>
        <v>142196.71</v>
      </c>
      <c r="F11" s="3">
        <v>139576.71</v>
      </c>
      <c r="G11" s="3">
        <v>118130.37999999999</v>
      </c>
      <c r="H11" s="3">
        <v>202770.28999999998</v>
      </c>
      <c r="I11" s="3">
        <v>147194.79</v>
      </c>
      <c r="J11" s="3">
        <v>187220.57</v>
      </c>
      <c r="K11" s="3">
        <f>109353.82+1777.97+3316.07</f>
        <v>114447.86000000002</v>
      </c>
      <c r="L11" s="3">
        <f>194761.67+697.62+445.32</f>
        <v>195904.61000000002</v>
      </c>
      <c r="M11" s="3">
        <v>222927.01</v>
      </c>
      <c r="N11" s="3">
        <v>101311.46</v>
      </c>
      <c r="O11" s="3">
        <v>222968.66999999998</v>
      </c>
    </row>
    <row r="12" spans="1:15" ht="15" x14ac:dyDescent="0.25">
      <c r="A12" s="19">
        <v>9</v>
      </c>
      <c r="B12" s="25" t="s">
        <v>25</v>
      </c>
      <c r="C12" s="2">
        <v>1564954</v>
      </c>
      <c r="D12" s="3">
        <f>38386.37+3030.1</f>
        <v>41416.47</v>
      </c>
      <c r="E12" s="3">
        <f>82001.61+3030.1</f>
        <v>85031.71</v>
      </c>
      <c r="F12" s="3">
        <v>47670.69</v>
      </c>
      <c r="G12" s="3">
        <v>41090.899999999994</v>
      </c>
      <c r="H12" s="3">
        <v>39115.51</v>
      </c>
      <c r="I12" s="3">
        <v>66159.549999999988</v>
      </c>
      <c r="J12" s="3">
        <f>45365.78+1086.03+279.98</f>
        <v>46731.79</v>
      </c>
      <c r="K12" s="3">
        <f>52393.19+779.76+3724.26</f>
        <v>56897.210000000006</v>
      </c>
      <c r="L12" s="3">
        <f>45301.02+305.95+2584.3</f>
        <v>48191.27</v>
      </c>
      <c r="M12" s="3">
        <v>54822.94</v>
      </c>
      <c r="N12" s="3">
        <v>43454.879999999997</v>
      </c>
      <c r="O12" s="3">
        <v>77426.37000000001</v>
      </c>
    </row>
    <row r="13" spans="1:15" ht="15" x14ac:dyDescent="0.25">
      <c r="A13" s="19">
        <v>10</v>
      </c>
      <c r="B13" s="25" t="s">
        <v>26</v>
      </c>
      <c r="C13" s="2">
        <v>1803830</v>
      </c>
      <c r="D13" s="3">
        <f>610650.73+114690.03+30717.96</f>
        <v>756058.72</v>
      </c>
      <c r="E13" s="3">
        <f>294636.62+80315.22+2410.29+8314.56</f>
        <v>385676.68999999994</v>
      </c>
      <c r="F13" s="3">
        <v>624981.72</v>
      </c>
      <c r="G13" s="3">
        <v>441301.18</v>
      </c>
      <c r="H13" s="3">
        <v>503183.43</v>
      </c>
      <c r="I13" s="3">
        <v>605901.82000000007</v>
      </c>
      <c r="J13" s="3">
        <f>474753.28+13187.52+53328.12+9365.84</f>
        <v>550634.76</v>
      </c>
      <c r="K13" s="3">
        <f>355582.82+58357.55+97978.81</f>
        <v>511919.18</v>
      </c>
      <c r="L13" s="3">
        <f>481970.3+40040.65+1834.88+31304.87</f>
        <v>555150.70000000007</v>
      </c>
      <c r="M13" s="3">
        <v>597583.97999999986</v>
      </c>
      <c r="N13" s="3">
        <v>429069.12</v>
      </c>
      <c r="O13" s="3">
        <v>641967.75</v>
      </c>
    </row>
    <row r="14" spans="1:15" ht="15" x14ac:dyDescent="0.25">
      <c r="A14" s="19">
        <v>11</v>
      </c>
      <c r="B14" s="25" t="s">
        <v>27</v>
      </c>
      <c r="C14" s="2">
        <v>15847500</v>
      </c>
      <c r="D14" s="3">
        <v>2120.0100000000002</v>
      </c>
      <c r="E14" s="3">
        <v>1783.75</v>
      </c>
      <c r="F14" s="3">
        <v>0</v>
      </c>
      <c r="G14" s="3">
        <v>0</v>
      </c>
      <c r="H14" s="3">
        <v>0</v>
      </c>
      <c r="I14" s="4">
        <v>0</v>
      </c>
      <c r="J14" s="4"/>
      <c r="K14" s="22">
        <v>0</v>
      </c>
      <c r="L14" s="22">
        <v>0</v>
      </c>
      <c r="M14" s="4">
        <v>0</v>
      </c>
      <c r="N14" s="4">
        <v>0</v>
      </c>
      <c r="O14" s="4">
        <v>0</v>
      </c>
    </row>
    <row r="15" spans="1:15" ht="15" x14ac:dyDescent="0.25">
      <c r="A15" s="19">
        <v>12</v>
      </c>
      <c r="B15" s="25" t="s">
        <v>28</v>
      </c>
      <c r="C15" s="2">
        <v>934935</v>
      </c>
      <c r="D15" s="3">
        <v>11923.16</v>
      </c>
      <c r="E15" s="3">
        <v>5446.18</v>
      </c>
      <c r="F15" s="3">
        <v>12750.02</v>
      </c>
      <c r="G15" s="3">
        <v>5437.59</v>
      </c>
      <c r="H15" s="3">
        <v>2698.55</v>
      </c>
      <c r="I15" s="3">
        <v>10813.67</v>
      </c>
      <c r="J15" s="3">
        <v>9271.67</v>
      </c>
      <c r="K15" s="3">
        <v>8671.23</v>
      </c>
      <c r="L15" s="3">
        <v>3976.06</v>
      </c>
      <c r="M15" s="3">
        <v>14184.74</v>
      </c>
      <c r="N15" s="3">
        <v>6194.15</v>
      </c>
      <c r="O15" s="3">
        <v>7163.1</v>
      </c>
    </row>
    <row r="16" spans="1:15" ht="15" x14ac:dyDescent="0.25">
      <c r="A16" s="19">
        <v>13</v>
      </c>
      <c r="B16" s="25" t="s">
        <v>29</v>
      </c>
      <c r="C16" s="2">
        <v>2632259</v>
      </c>
      <c r="D16" s="3">
        <f>2159045.56+319158.25+7019.98+10291.06</f>
        <v>2495514.85</v>
      </c>
      <c r="E16" s="3">
        <f>1261658.46+206673.73+8838.54+15750</f>
        <v>1492920.73</v>
      </c>
      <c r="F16" s="3">
        <v>910860.67999999993</v>
      </c>
      <c r="G16" s="3">
        <v>1434544.7700000003</v>
      </c>
      <c r="H16" s="3">
        <v>1474659.86</v>
      </c>
      <c r="I16" s="3">
        <v>2224599.84</v>
      </c>
      <c r="J16" s="3">
        <f>1400136.18+226225.96+7227.9+9042.53</f>
        <v>1642632.5699999998</v>
      </c>
      <c r="K16" s="3">
        <f>1022807.59+196796.98+11248.02+3732.8</f>
        <v>1234585.3900000001</v>
      </c>
      <c r="L16" s="3">
        <f>1529231.81+198438.07+9512.95+881.02</f>
        <v>1738063.85</v>
      </c>
      <c r="M16" s="3">
        <v>1590033.0499999998</v>
      </c>
      <c r="N16" s="3">
        <v>1362415.05</v>
      </c>
      <c r="O16" s="3">
        <v>1495258.0399999998</v>
      </c>
    </row>
    <row r="17" spans="1:15" ht="15" x14ac:dyDescent="0.25">
      <c r="A17" s="19">
        <v>14</v>
      </c>
      <c r="B17" s="25" t="s">
        <v>30</v>
      </c>
      <c r="C17" s="2">
        <v>894385</v>
      </c>
      <c r="D17" s="3">
        <v>692.04</v>
      </c>
      <c r="E17" s="3">
        <v>260.89</v>
      </c>
      <c r="F17" s="3">
        <v>140.69999999999999</v>
      </c>
      <c r="G17" s="3">
        <v>149.69</v>
      </c>
      <c r="H17" s="3">
        <v>139.1</v>
      </c>
      <c r="I17" s="3">
        <v>170.18</v>
      </c>
      <c r="J17" s="3">
        <v>15.77</v>
      </c>
      <c r="K17" s="3">
        <v>40.15</v>
      </c>
      <c r="L17" s="3">
        <v>1616.23</v>
      </c>
      <c r="M17" s="3">
        <v>286.33999999999997</v>
      </c>
      <c r="N17" s="3">
        <v>113.62</v>
      </c>
      <c r="O17" s="3">
        <v>93.6</v>
      </c>
    </row>
    <row r="18" spans="1:15" ht="15" x14ac:dyDescent="0.25">
      <c r="A18" s="19">
        <v>15</v>
      </c>
      <c r="B18" s="25" t="s">
        <v>31</v>
      </c>
      <c r="C18" s="2">
        <v>940767</v>
      </c>
      <c r="D18" s="3">
        <v>6886.73</v>
      </c>
      <c r="E18" s="3">
        <v>716.93</v>
      </c>
      <c r="F18" s="3">
        <v>6069.86</v>
      </c>
      <c r="G18" s="3">
        <v>2573.17</v>
      </c>
      <c r="H18" s="3">
        <v>1608.46</v>
      </c>
      <c r="I18" s="3">
        <v>4032.4100000000003</v>
      </c>
      <c r="J18" s="3">
        <v>3536.44</v>
      </c>
      <c r="K18" s="3">
        <v>2911.34</v>
      </c>
      <c r="L18" s="3">
        <v>2737.87</v>
      </c>
      <c r="M18" s="3">
        <v>2403.02</v>
      </c>
      <c r="N18" s="3">
        <v>1321.72</v>
      </c>
      <c r="O18" s="3">
        <v>5089.54</v>
      </c>
    </row>
    <row r="19" spans="1:15" ht="15" x14ac:dyDescent="0.25">
      <c r="A19" s="19">
        <v>16</v>
      </c>
      <c r="B19" s="25" t="s">
        <v>32</v>
      </c>
      <c r="C19" s="2">
        <v>16023</v>
      </c>
      <c r="D19" s="3">
        <v>354.42</v>
      </c>
      <c r="E19" s="3">
        <v>254.24</v>
      </c>
      <c r="F19" s="3">
        <v>111.86</v>
      </c>
      <c r="G19" s="3">
        <v>178.84</v>
      </c>
      <c r="H19" s="3">
        <v>159.57</v>
      </c>
      <c r="I19" s="3">
        <v>83.53</v>
      </c>
      <c r="J19" s="3">
        <v>89.26</v>
      </c>
      <c r="K19" s="3">
        <v>45.68</v>
      </c>
      <c r="L19" s="3">
        <v>91.23</v>
      </c>
      <c r="M19" s="3">
        <v>227.71</v>
      </c>
      <c r="N19" s="3">
        <v>43.52</v>
      </c>
      <c r="O19" s="3">
        <v>80.650000000000006</v>
      </c>
    </row>
    <row r="20" spans="1:15" ht="15" x14ac:dyDescent="0.25">
      <c r="A20" s="19">
        <v>17</v>
      </c>
      <c r="B20" s="25" t="s">
        <v>33</v>
      </c>
      <c r="C20" s="2">
        <v>26884016</v>
      </c>
      <c r="D20" s="3">
        <v>2042.48</v>
      </c>
      <c r="E20" s="3">
        <v>717.92</v>
      </c>
      <c r="F20" s="3">
        <v>1432.49</v>
      </c>
      <c r="G20" s="3">
        <v>1193.3499999999999</v>
      </c>
      <c r="H20" s="3">
        <v>915.61</v>
      </c>
      <c r="I20" s="3">
        <v>1611.69</v>
      </c>
      <c r="J20" s="3">
        <v>2736.21</v>
      </c>
      <c r="K20" s="3">
        <v>2346.9100000000003</v>
      </c>
      <c r="L20" s="3">
        <v>3895.41</v>
      </c>
      <c r="M20" s="3">
        <v>2615.6999999999998</v>
      </c>
      <c r="N20" s="3">
        <v>1600.01</v>
      </c>
      <c r="O20" s="3">
        <v>2788.5299999999997</v>
      </c>
    </row>
    <row r="21" spans="1:15" ht="15" x14ac:dyDescent="0.25">
      <c r="A21" s="19">
        <v>18</v>
      </c>
      <c r="B21" s="25" t="s">
        <v>34</v>
      </c>
      <c r="C21" s="2">
        <v>15269865</v>
      </c>
      <c r="D21" s="3">
        <v>10965.33</v>
      </c>
      <c r="E21" s="3">
        <v>3768.31</v>
      </c>
      <c r="F21" s="3">
        <v>5262.51</v>
      </c>
      <c r="G21" s="3">
        <v>5735.57</v>
      </c>
      <c r="H21" s="3">
        <v>2707.29</v>
      </c>
      <c r="I21" s="3">
        <v>5554.5899999999992</v>
      </c>
      <c r="J21" s="3">
        <v>6181.27</v>
      </c>
      <c r="K21" s="3">
        <v>3702.27</v>
      </c>
      <c r="L21" s="3">
        <v>6747.37</v>
      </c>
      <c r="M21" s="3">
        <v>8694.2900000000009</v>
      </c>
      <c r="N21" s="3">
        <v>4666.47</v>
      </c>
      <c r="O21" s="3">
        <v>8779.17</v>
      </c>
    </row>
    <row r="22" spans="1:15" ht="15" x14ac:dyDescent="0.25">
      <c r="A22" s="19">
        <v>19</v>
      </c>
      <c r="B22" s="25" t="s">
        <v>78</v>
      </c>
      <c r="C22" s="2">
        <v>40599821</v>
      </c>
      <c r="D22" s="3">
        <v>42.54</v>
      </c>
      <c r="E22" s="4">
        <v>0</v>
      </c>
      <c r="F22" s="4">
        <v>0</v>
      </c>
      <c r="G22" s="4">
        <v>38.979999999999997</v>
      </c>
      <c r="H22" s="4">
        <v>3.56</v>
      </c>
      <c r="I22" s="4">
        <v>0</v>
      </c>
      <c r="J22" s="4"/>
      <c r="K22" s="22"/>
      <c r="L22" s="22"/>
      <c r="M22" s="4"/>
      <c r="N22" s="4">
        <v>0</v>
      </c>
      <c r="O22" s="4">
        <v>0</v>
      </c>
    </row>
    <row r="23" spans="1:15" ht="15" x14ac:dyDescent="0.25">
      <c r="A23" s="19">
        <v>20</v>
      </c>
      <c r="B23" s="25" t="s">
        <v>77</v>
      </c>
      <c r="C23" s="2">
        <v>40571960</v>
      </c>
      <c r="D23" s="3">
        <v>1993.01</v>
      </c>
      <c r="E23" s="3">
        <v>1616.22</v>
      </c>
      <c r="F23" s="3">
        <v>344.03</v>
      </c>
      <c r="G23" s="3">
        <v>1246.6000000000001</v>
      </c>
      <c r="H23" s="3">
        <v>2353.37</v>
      </c>
      <c r="I23" s="3">
        <v>2072.4</v>
      </c>
      <c r="J23" s="3">
        <v>1448.25</v>
      </c>
      <c r="K23" s="3">
        <v>1769.71</v>
      </c>
      <c r="L23" s="3">
        <v>4088.24</v>
      </c>
      <c r="M23" s="3">
        <v>4183.3100000000004</v>
      </c>
      <c r="N23" s="3">
        <v>2657.26</v>
      </c>
      <c r="O23" s="3">
        <v>4294.18</v>
      </c>
    </row>
    <row r="24" spans="1:15" ht="15" x14ac:dyDescent="0.25">
      <c r="A24" s="19">
        <v>21</v>
      </c>
      <c r="B24" s="25" t="s">
        <v>35</v>
      </c>
      <c r="C24" s="2">
        <v>1345660</v>
      </c>
      <c r="D24" s="3">
        <v>16677.14</v>
      </c>
      <c r="E24" s="3">
        <v>10970.14</v>
      </c>
      <c r="F24" s="3">
        <v>7194.66</v>
      </c>
      <c r="G24" s="3">
        <v>11370</v>
      </c>
      <c r="H24" s="3">
        <v>8258.86</v>
      </c>
      <c r="I24" s="3">
        <v>9709.24</v>
      </c>
      <c r="J24" s="3">
        <v>11016.37</v>
      </c>
      <c r="K24" s="3">
        <v>9049.9599999999991</v>
      </c>
      <c r="L24" s="3">
        <v>11319.68</v>
      </c>
      <c r="M24" s="3">
        <v>9493.0400000000009</v>
      </c>
      <c r="N24" s="3">
        <v>6273.6</v>
      </c>
      <c r="O24" s="3">
        <v>11904.41</v>
      </c>
    </row>
    <row r="25" spans="1:15" ht="15" x14ac:dyDescent="0.25">
      <c r="A25" s="19">
        <v>22</v>
      </c>
      <c r="B25" s="25" t="s">
        <v>36</v>
      </c>
      <c r="C25" s="2">
        <v>2115198</v>
      </c>
      <c r="D25" s="3">
        <v>35.64</v>
      </c>
      <c r="E25" s="3">
        <v>916.02</v>
      </c>
      <c r="F25" s="3">
        <v>1210.05</v>
      </c>
      <c r="G25" s="3">
        <v>450.82</v>
      </c>
      <c r="H25" s="3">
        <v>713.14</v>
      </c>
      <c r="I25" s="3">
        <v>706.74</v>
      </c>
      <c r="J25" s="3">
        <v>80.14</v>
      </c>
      <c r="K25" s="3">
        <v>391.9</v>
      </c>
      <c r="L25" s="3">
        <v>674.1</v>
      </c>
      <c r="M25" s="3">
        <v>35.64</v>
      </c>
      <c r="N25" s="3">
        <v>199.33</v>
      </c>
      <c r="O25" s="3">
        <v>214.26</v>
      </c>
    </row>
    <row r="26" spans="1:15" ht="15" x14ac:dyDescent="0.25">
      <c r="A26" s="19">
        <v>23</v>
      </c>
      <c r="B26" s="25" t="s">
        <v>76</v>
      </c>
      <c r="C26" s="2">
        <v>30988678</v>
      </c>
      <c r="D26" s="3">
        <v>15201.78</v>
      </c>
      <c r="E26" s="3">
        <v>2544.9900000000002</v>
      </c>
      <c r="F26" s="3">
        <v>799.73</v>
      </c>
      <c r="G26" s="3">
        <v>2415.63</v>
      </c>
      <c r="H26" s="3">
        <v>1299.1999999999998</v>
      </c>
      <c r="I26" s="3">
        <v>693.16</v>
      </c>
      <c r="J26" s="3">
        <v>56.93</v>
      </c>
      <c r="K26" s="22">
        <v>0</v>
      </c>
      <c r="L26" s="22">
        <v>0</v>
      </c>
      <c r="M26" s="4">
        <v>0</v>
      </c>
      <c r="N26" s="4">
        <v>0</v>
      </c>
      <c r="O26" s="4">
        <v>0</v>
      </c>
    </row>
    <row r="27" spans="1:15" ht="15" x14ac:dyDescent="0.25">
      <c r="A27" s="19">
        <v>24</v>
      </c>
      <c r="B27" s="25" t="s">
        <v>37</v>
      </c>
      <c r="C27" s="2">
        <v>4532663</v>
      </c>
      <c r="D27" s="3">
        <v>23470</v>
      </c>
      <c r="E27" s="3">
        <f>8722.49+2283.91</f>
        <v>11006.4</v>
      </c>
      <c r="F27" s="3">
        <v>15823.609999999999</v>
      </c>
      <c r="G27" s="3">
        <v>13102.66</v>
      </c>
      <c r="H27" s="3">
        <v>5931.91</v>
      </c>
      <c r="I27" s="3">
        <v>11705.86</v>
      </c>
      <c r="J27" s="3">
        <f>10694.13+410.2</f>
        <v>11104.33</v>
      </c>
      <c r="K27" s="3">
        <f>3318.88+1640.31</f>
        <v>4959.1900000000005</v>
      </c>
      <c r="L27" s="3">
        <f>13810.82+1305.15</f>
        <v>15115.97</v>
      </c>
      <c r="M27" s="3">
        <v>15094.69</v>
      </c>
      <c r="N27" s="3">
        <v>6258.62</v>
      </c>
      <c r="O27" s="3">
        <v>14562.99</v>
      </c>
    </row>
    <row r="28" spans="1:15" ht="15" x14ac:dyDescent="0.25">
      <c r="A28" s="19">
        <v>25</v>
      </c>
      <c r="B28" s="25" t="s">
        <v>38</v>
      </c>
      <c r="C28" s="2">
        <v>33503947</v>
      </c>
      <c r="D28" s="3">
        <v>6831.19</v>
      </c>
      <c r="E28" s="3">
        <f>6633.36+1247.36</f>
        <v>7880.7199999999993</v>
      </c>
      <c r="F28" s="3">
        <v>5612.03</v>
      </c>
      <c r="G28" s="3">
        <v>5600.22</v>
      </c>
      <c r="H28" s="3">
        <v>6484.59</v>
      </c>
      <c r="I28" s="3">
        <v>6704.4</v>
      </c>
      <c r="J28" s="3">
        <f>10442.85+1871.02</f>
        <v>12313.87</v>
      </c>
      <c r="K28" s="3">
        <v>1623.47</v>
      </c>
      <c r="L28" s="3">
        <v>5532.51</v>
      </c>
      <c r="M28" s="3">
        <v>10892.62</v>
      </c>
      <c r="N28" s="3">
        <v>2685.58</v>
      </c>
      <c r="O28" s="3">
        <v>4335.3999999999996</v>
      </c>
    </row>
    <row r="29" spans="1:15" ht="15" x14ac:dyDescent="0.25">
      <c r="A29" s="19">
        <v>26</v>
      </c>
      <c r="B29" s="25" t="s">
        <v>39</v>
      </c>
      <c r="C29" s="2">
        <v>37235669</v>
      </c>
      <c r="D29" s="3">
        <v>1688.98</v>
      </c>
      <c r="E29" s="3">
        <v>538.48</v>
      </c>
      <c r="F29" s="3">
        <v>659.92</v>
      </c>
      <c r="G29" s="3">
        <v>595.64</v>
      </c>
      <c r="H29" s="3">
        <v>371.75</v>
      </c>
      <c r="I29" s="3">
        <v>1118.42</v>
      </c>
      <c r="J29" s="3">
        <v>1005.75</v>
      </c>
      <c r="K29" s="3">
        <v>225.92</v>
      </c>
      <c r="L29" s="3">
        <v>1000.28</v>
      </c>
      <c r="M29" s="3">
        <v>1040.6300000000001</v>
      </c>
      <c r="N29" s="3">
        <v>78.12</v>
      </c>
      <c r="O29" s="3">
        <v>1850.19</v>
      </c>
    </row>
    <row r="30" spans="1:15" ht="15" x14ac:dyDescent="0.25">
      <c r="A30" s="19">
        <v>27</v>
      </c>
      <c r="B30" s="25" t="s">
        <v>40</v>
      </c>
      <c r="C30" s="2">
        <v>22228590</v>
      </c>
      <c r="D30" s="3">
        <v>1322.88</v>
      </c>
      <c r="E30" s="3">
        <v>1223.8</v>
      </c>
      <c r="F30" s="3">
        <v>430.1</v>
      </c>
      <c r="G30" s="3">
        <v>1438.93</v>
      </c>
      <c r="H30" s="3">
        <v>1331.73</v>
      </c>
      <c r="I30" s="3">
        <v>3172.35</v>
      </c>
      <c r="J30" s="3">
        <v>1967.33</v>
      </c>
      <c r="K30" s="3">
        <v>1125.8399999999999</v>
      </c>
      <c r="L30" s="3">
        <v>1978.53</v>
      </c>
      <c r="M30" s="3">
        <v>2066.19</v>
      </c>
      <c r="N30" s="3">
        <v>1585.48</v>
      </c>
      <c r="O30" s="3">
        <v>3715.81</v>
      </c>
    </row>
    <row r="31" spans="1:15" ht="15" x14ac:dyDescent="0.25">
      <c r="A31" s="19">
        <v>28</v>
      </c>
      <c r="B31" s="25" t="s">
        <v>41</v>
      </c>
      <c r="C31" s="2">
        <v>3099791</v>
      </c>
      <c r="D31" s="3">
        <v>2458.86</v>
      </c>
      <c r="E31" s="3">
        <v>1843.86</v>
      </c>
      <c r="F31" s="3">
        <v>3137.48</v>
      </c>
      <c r="G31" s="3">
        <v>4446.7</v>
      </c>
      <c r="H31" s="3">
        <v>2061.09</v>
      </c>
      <c r="I31" s="3">
        <v>1958.13</v>
      </c>
      <c r="J31" s="3">
        <v>176.99</v>
      </c>
      <c r="K31" s="22"/>
      <c r="L31" s="22"/>
      <c r="M31" s="4"/>
      <c r="N31" s="4">
        <v>0</v>
      </c>
      <c r="O31" s="4"/>
    </row>
    <row r="32" spans="1:15" ht="15" x14ac:dyDescent="0.25">
      <c r="A32" s="19">
        <v>29</v>
      </c>
      <c r="B32" s="25" t="s">
        <v>42</v>
      </c>
      <c r="C32" s="2">
        <v>898727</v>
      </c>
      <c r="D32" s="3">
        <v>3543.98</v>
      </c>
      <c r="E32" s="3">
        <v>731.27</v>
      </c>
      <c r="F32" s="3">
        <v>1143.48</v>
      </c>
      <c r="G32" s="3">
        <v>956.75</v>
      </c>
      <c r="H32" s="3">
        <v>814.22</v>
      </c>
      <c r="I32" s="3">
        <v>801.44</v>
      </c>
      <c r="J32" s="3">
        <v>1171.19</v>
      </c>
      <c r="K32" s="3">
        <v>535.26</v>
      </c>
      <c r="L32" s="3">
        <v>1218.76</v>
      </c>
      <c r="M32" s="3">
        <v>734.33</v>
      </c>
      <c r="N32" s="3">
        <v>632.74</v>
      </c>
      <c r="O32" s="3">
        <v>1636.01</v>
      </c>
    </row>
    <row r="33" spans="1:15" ht="15" x14ac:dyDescent="0.25">
      <c r="A33" s="19">
        <v>30</v>
      </c>
      <c r="B33" s="25" t="s">
        <v>43</v>
      </c>
      <c r="C33" s="2">
        <v>14169353</v>
      </c>
      <c r="D33" s="3">
        <f>1453486.29+501692.04+15964.07</f>
        <v>1971142.4000000001</v>
      </c>
      <c r="E33" s="3">
        <f>761679.21+361112.46+21548.8+2851.77</f>
        <v>1147192.24</v>
      </c>
      <c r="F33" s="3">
        <v>1193502.8500000001</v>
      </c>
      <c r="G33" s="3">
        <v>1119925.3800000001</v>
      </c>
      <c r="H33" s="3">
        <v>975736.11</v>
      </c>
      <c r="I33" s="3">
        <v>1168888.1200000001</v>
      </c>
      <c r="J33" s="3">
        <f>857648.61+256066.91+5618.22+30427.37</f>
        <v>1149761.1100000001</v>
      </c>
      <c r="K33" s="3">
        <f>600630.4+242124.04+9525.32+3297.42</f>
        <v>855577.18</v>
      </c>
      <c r="L33" s="3">
        <f>837766.93+174576.85+10054.24+6094.23</f>
        <v>1028492.25</v>
      </c>
      <c r="M33" s="3">
        <v>1112671.98</v>
      </c>
      <c r="N33" s="3">
        <v>779863.22000000009</v>
      </c>
      <c r="O33" s="3">
        <v>1153212.4100000001</v>
      </c>
    </row>
    <row r="34" spans="1:15" ht="15" x14ac:dyDescent="0.25">
      <c r="A34" s="19">
        <v>31</v>
      </c>
      <c r="B34" s="25" t="s">
        <v>44</v>
      </c>
      <c r="C34" s="2">
        <v>893525</v>
      </c>
      <c r="D34" s="3">
        <f>12698.83+499.88</f>
        <v>13198.71</v>
      </c>
      <c r="E34" s="3">
        <v>11531.67</v>
      </c>
      <c r="F34" s="3">
        <v>10220.870000000001</v>
      </c>
      <c r="G34" s="3">
        <v>5035.3900000000003</v>
      </c>
      <c r="H34" s="3">
        <v>9668.9499999999989</v>
      </c>
      <c r="I34" s="3">
        <v>9976.8799999999992</v>
      </c>
      <c r="J34" s="3">
        <f>4829.37+1684.14</f>
        <v>6513.51</v>
      </c>
      <c r="K34" s="3">
        <v>6282.66</v>
      </c>
      <c r="L34" s="3">
        <f>11501.49+1239.92</f>
        <v>12741.41</v>
      </c>
      <c r="M34" s="3">
        <v>6962.78</v>
      </c>
      <c r="N34" s="3">
        <v>5993.97</v>
      </c>
      <c r="O34" s="3">
        <v>14055.79</v>
      </c>
    </row>
    <row r="35" spans="1:15" ht="15" x14ac:dyDescent="0.25">
      <c r="A35" s="19">
        <v>32</v>
      </c>
      <c r="B35" s="25" t="s">
        <v>45</v>
      </c>
      <c r="C35" s="2">
        <v>7728061</v>
      </c>
      <c r="D35" s="3">
        <f>18191.12+14853.26</f>
        <v>33044.379999999997</v>
      </c>
      <c r="E35" s="3">
        <v>9179.4599999999991</v>
      </c>
      <c r="F35" s="3">
        <v>12394.15</v>
      </c>
      <c r="G35" s="3">
        <v>14196.960000000001</v>
      </c>
      <c r="H35" s="3">
        <v>15196.19</v>
      </c>
      <c r="I35" s="3">
        <v>13996.82</v>
      </c>
      <c r="J35" s="3">
        <v>24530.510000000002</v>
      </c>
      <c r="K35" s="3">
        <v>8098.26</v>
      </c>
      <c r="L35" s="3">
        <v>13498.31</v>
      </c>
      <c r="M35" s="3">
        <v>18351.310000000001</v>
      </c>
      <c r="N35" s="3">
        <v>6350.68</v>
      </c>
      <c r="O35" s="3">
        <v>17793.400000000001</v>
      </c>
    </row>
    <row r="36" spans="1:15" ht="15" x14ac:dyDescent="0.25">
      <c r="A36" s="19">
        <v>33</v>
      </c>
      <c r="B36" s="25" t="s">
        <v>46</v>
      </c>
      <c r="C36" s="2">
        <v>8492618</v>
      </c>
      <c r="D36" s="3">
        <f>27176.88+7871.18</f>
        <v>35048.06</v>
      </c>
      <c r="E36" s="3">
        <v>9578.9699999999993</v>
      </c>
      <c r="F36" s="3">
        <v>12514.060000000001</v>
      </c>
      <c r="G36" s="3">
        <v>29170.499999999996</v>
      </c>
      <c r="H36" s="3">
        <v>6854.92</v>
      </c>
      <c r="I36" s="3">
        <v>2389.9499999999998</v>
      </c>
      <c r="J36" s="3">
        <v>23849.33</v>
      </c>
      <c r="K36" s="3">
        <v>13677</v>
      </c>
      <c r="L36" s="3">
        <v>23557.61</v>
      </c>
      <c r="M36" s="3">
        <v>20064.86</v>
      </c>
      <c r="N36" s="3">
        <v>33073.019999999997</v>
      </c>
      <c r="O36" s="3">
        <v>60015.6</v>
      </c>
    </row>
    <row r="37" spans="1:15" ht="15" x14ac:dyDescent="0.25">
      <c r="A37" s="19">
        <v>34</v>
      </c>
      <c r="B37" s="25" t="s">
        <v>79</v>
      </c>
      <c r="C37" s="2">
        <v>39541010</v>
      </c>
      <c r="D37" s="3">
        <v>675.62</v>
      </c>
      <c r="E37" s="3">
        <v>58.18</v>
      </c>
      <c r="F37" s="3">
        <v>965.79</v>
      </c>
      <c r="G37" s="3">
        <v>0</v>
      </c>
      <c r="H37" s="3"/>
      <c r="I37" s="3">
        <v>926.19</v>
      </c>
      <c r="J37" s="3">
        <v>179.41</v>
      </c>
      <c r="K37" s="3">
        <v>195.61</v>
      </c>
      <c r="L37" s="3">
        <v>361.73</v>
      </c>
      <c r="M37" s="3">
        <v>244.96</v>
      </c>
      <c r="N37" s="3">
        <v>57.05</v>
      </c>
      <c r="O37" s="3">
        <v>63.55</v>
      </c>
    </row>
    <row r="38" spans="1:15" ht="15" x14ac:dyDescent="0.25">
      <c r="A38" s="19">
        <v>35</v>
      </c>
      <c r="B38" s="25" t="s">
        <v>47</v>
      </c>
      <c r="C38" s="2">
        <v>35770932</v>
      </c>
      <c r="D38" s="3">
        <v>11357.72</v>
      </c>
      <c r="E38" s="4">
        <v>0</v>
      </c>
      <c r="F38" s="4">
        <v>10000</v>
      </c>
      <c r="G38" s="4">
        <v>0</v>
      </c>
      <c r="H38" s="4">
        <v>0.09</v>
      </c>
      <c r="I38" s="3">
        <v>2636.63</v>
      </c>
      <c r="J38" s="4"/>
      <c r="K38" s="3">
        <v>5423.29</v>
      </c>
      <c r="L38" s="3">
        <v>6167.27</v>
      </c>
      <c r="M38" s="3"/>
      <c r="N38" s="4">
        <v>0</v>
      </c>
      <c r="O38" s="4"/>
    </row>
    <row r="39" spans="1:15" ht="15" x14ac:dyDescent="0.25">
      <c r="A39" s="19">
        <v>36</v>
      </c>
      <c r="B39" s="25" t="s">
        <v>48</v>
      </c>
      <c r="C39" s="2">
        <v>2467860</v>
      </c>
      <c r="D39" s="3">
        <v>1260.72</v>
      </c>
      <c r="E39" s="3">
        <v>1032.54</v>
      </c>
      <c r="F39" s="3">
        <v>3120.63</v>
      </c>
      <c r="G39" s="3">
        <v>701.14</v>
      </c>
      <c r="H39" s="3">
        <v>836.71</v>
      </c>
      <c r="I39" s="3">
        <v>3183.42</v>
      </c>
      <c r="J39" s="3">
        <f>1135.48+434.92</f>
        <v>1570.4</v>
      </c>
      <c r="K39" s="3">
        <v>248.42</v>
      </c>
      <c r="L39" s="3">
        <f>1222.61+371.75</f>
        <v>1594.36</v>
      </c>
      <c r="M39" s="3">
        <v>3687.28</v>
      </c>
      <c r="N39" s="3">
        <v>446.08</v>
      </c>
      <c r="O39" s="3">
        <v>1974.3</v>
      </c>
    </row>
    <row r="40" spans="1:15" ht="15" x14ac:dyDescent="0.25">
      <c r="A40" s="19">
        <v>37</v>
      </c>
      <c r="B40" s="25" t="s">
        <v>49</v>
      </c>
      <c r="C40" s="2">
        <v>18679053</v>
      </c>
      <c r="D40" s="3">
        <v>1567.14</v>
      </c>
      <c r="E40" s="3">
        <v>383.07</v>
      </c>
      <c r="F40" s="3">
        <v>1893.04</v>
      </c>
      <c r="G40" s="3">
        <v>917.76</v>
      </c>
      <c r="H40" s="3">
        <v>656.48</v>
      </c>
      <c r="I40" s="3">
        <v>922.48</v>
      </c>
      <c r="J40" s="3">
        <v>1501</v>
      </c>
      <c r="K40" s="3">
        <v>1068.52</v>
      </c>
      <c r="L40" s="3">
        <v>1516.83</v>
      </c>
      <c r="M40" s="3">
        <v>741.28</v>
      </c>
      <c r="N40" s="3">
        <v>1021.17</v>
      </c>
      <c r="O40" s="3">
        <v>2272.5</v>
      </c>
    </row>
    <row r="41" spans="1:15" ht="15" x14ac:dyDescent="0.25">
      <c r="A41" s="19">
        <v>38</v>
      </c>
      <c r="B41" s="25" t="s">
        <v>50</v>
      </c>
      <c r="C41" s="2">
        <v>35315710</v>
      </c>
      <c r="D41" s="3">
        <v>70083.209999999992</v>
      </c>
      <c r="E41" s="3">
        <v>34983.730000000003</v>
      </c>
      <c r="F41" s="3">
        <v>39805.199999999997</v>
      </c>
      <c r="G41" s="3">
        <v>29027.95</v>
      </c>
      <c r="H41" s="3">
        <v>31634.639999999999</v>
      </c>
      <c r="I41" s="3">
        <v>35816.939999999995</v>
      </c>
      <c r="J41" s="3">
        <v>36978.25</v>
      </c>
      <c r="K41" s="3">
        <v>25124.34</v>
      </c>
      <c r="L41" s="3">
        <v>50974.700000000004</v>
      </c>
      <c r="M41" s="3">
        <v>35928.839999999997</v>
      </c>
      <c r="N41" s="3">
        <v>22358.760000000002</v>
      </c>
      <c r="O41" s="3">
        <v>62546.350000000006</v>
      </c>
    </row>
    <row r="42" spans="1:15" ht="15" x14ac:dyDescent="0.25">
      <c r="A42" s="19">
        <v>39</v>
      </c>
      <c r="B42" s="25" t="s">
        <v>51</v>
      </c>
      <c r="C42" s="2">
        <v>13237964</v>
      </c>
      <c r="D42" s="3">
        <v>3778.07</v>
      </c>
      <c r="E42" s="3">
        <v>1584.85</v>
      </c>
      <c r="F42" s="3">
        <v>5011.8100000000004</v>
      </c>
      <c r="G42" s="3">
        <v>2187.79</v>
      </c>
      <c r="H42" s="3">
        <v>1560.31</v>
      </c>
      <c r="I42" s="3">
        <v>3229.69</v>
      </c>
      <c r="J42" s="3">
        <v>1399.92</v>
      </c>
      <c r="K42" s="3">
        <v>3430.17</v>
      </c>
      <c r="L42" s="3">
        <v>7487.86</v>
      </c>
      <c r="M42" s="3">
        <v>2687.3999999999996</v>
      </c>
      <c r="N42" s="3">
        <v>2127.12</v>
      </c>
      <c r="O42" s="3">
        <v>3342.4</v>
      </c>
    </row>
    <row r="43" spans="1:15" ht="15" x14ac:dyDescent="0.25">
      <c r="A43" s="19">
        <v>40</v>
      </c>
      <c r="B43" s="25" t="s">
        <v>52</v>
      </c>
      <c r="C43" s="2">
        <v>10854183</v>
      </c>
      <c r="D43" s="3">
        <v>9796.0300000000007</v>
      </c>
      <c r="E43" s="3">
        <v>1308.8499999999999</v>
      </c>
      <c r="F43" s="3">
        <v>1244.44</v>
      </c>
      <c r="G43" s="3">
        <v>2966.96</v>
      </c>
      <c r="H43" s="3">
        <v>1428.94</v>
      </c>
      <c r="I43" s="3">
        <v>1254.2</v>
      </c>
      <c r="J43" s="3">
        <v>2454.08</v>
      </c>
      <c r="K43" s="3">
        <v>514.33000000000004</v>
      </c>
      <c r="L43" s="3">
        <v>1847.13</v>
      </c>
      <c r="M43" s="3">
        <v>3421.13</v>
      </c>
      <c r="N43" s="3">
        <v>1192.48</v>
      </c>
      <c r="O43" s="3">
        <v>1921.28</v>
      </c>
    </row>
    <row r="44" spans="1:15" ht="15" x14ac:dyDescent="0.25">
      <c r="A44" s="19">
        <v>41</v>
      </c>
      <c r="B44" s="25" t="s">
        <v>53</v>
      </c>
      <c r="C44" s="2">
        <v>31047852</v>
      </c>
      <c r="D44" s="3">
        <v>7873.81</v>
      </c>
      <c r="E44" s="3">
        <v>4850.75</v>
      </c>
      <c r="F44" s="3">
        <v>3319.98</v>
      </c>
      <c r="G44" s="3">
        <v>3967.89</v>
      </c>
      <c r="H44" s="3">
        <v>4922.6000000000004</v>
      </c>
      <c r="I44" s="3">
        <v>3738.75</v>
      </c>
      <c r="J44" s="3">
        <v>4292.79</v>
      </c>
      <c r="K44" s="3">
        <v>2573.52</v>
      </c>
      <c r="L44" s="3">
        <v>4962.2700000000004</v>
      </c>
      <c r="M44" s="3">
        <v>4836.83</v>
      </c>
      <c r="N44" s="3">
        <v>4449.2</v>
      </c>
      <c r="O44" s="3">
        <v>13822.3</v>
      </c>
    </row>
    <row r="45" spans="1:15" ht="15" x14ac:dyDescent="0.25">
      <c r="A45" s="19">
        <v>42</v>
      </c>
      <c r="B45" s="25" t="s">
        <v>54</v>
      </c>
      <c r="C45" s="2">
        <v>13196597</v>
      </c>
      <c r="D45" s="3">
        <v>2549.12</v>
      </c>
      <c r="E45" s="4">
        <v>0</v>
      </c>
      <c r="F45" s="4">
        <v>0</v>
      </c>
      <c r="G45" s="4">
        <v>101.76</v>
      </c>
      <c r="H45" s="4">
        <v>9.31</v>
      </c>
      <c r="I45" s="4">
        <v>0</v>
      </c>
      <c r="J45" s="3">
        <v>47.31</v>
      </c>
      <c r="K45" s="22"/>
      <c r="L45" s="22"/>
      <c r="M45" s="4">
        <v>35.64</v>
      </c>
      <c r="N45" s="3">
        <v>0</v>
      </c>
      <c r="O45" s="4"/>
    </row>
    <row r="46" spans="1:15" ht="15" x14ac:dyDescent="0.25">
      <c r="A46" s="19">
        <v>43</v>
      </c>
      <c r="B46" s="25" t="s">
        <v>55</v>
      </c>
      <c r="C46" s="2">
        <v>11151572</v>
      </c>
      <c r="D46" s="3">
        <v>179844.71000000002</v>
      </c>
      <c r="E46" s="3">
        <v>107874.94</v>
      </c>
      <c r="F46" s="3">
        <v>91271.81</v>
      </c>
      <c r="G46" s="3">
        <v>92934.53</v>
      </c>
      <c r="H46" s="3">
        <v>124718.85</v>
      </c>
      <c r="I46" s="3">
        <v>137130.19</v>
      </c>
      <c r="J46" s="3">
        <v>155503.17000000001</v>
      </c>
      <c r="K46" s="3">
        <v>102811.07</v>
      </c>
      <c r="L46" s="3">
        <v>181300.49</v>
      </c>
      <c r="M46" s="3">
        <v>175475.88</v>
      </c>
      <c r="N46" s="3">
        <v>104079.18</v>
      </c>
      <c r="O46" s="3">
        <v>182881.09</v>
      </c>
    </row>
    <row r="47" spans="1:15" ht="15" x14ac:dyDescent="0.25">
      <c r="A47" s="19">
        <v>44</v>
      </c>
      <c r="B47" s="25" t="s">
        <v>80</v>
      </c>
      <c r="C47" s="2">
        <v>7449849</v>
      </c>
      <c r="D47" s="3">
        <v>351.46</v>
      </c>
      <c r="E47" s="3">
        <v>46.29</v>
      </c>
      <c r="F47" s="3">
        <v>0</v>
      </c>
      <c r="G47" s="3">
        <v>404.28</v>
      </c>
      <c r="H47" s="3">
        <v>183.04</v>
      </c>
      <c r="I47" s="3">
        <v>28.23</v>
      </c>
      <c r="J47" s="3">
        <v>387.81</v>
      </c>
      <c r="K47" s="3">
        <v>434.41</v>
      </c>
      <c r="L47" s="3">
        <v>593.78</v>
      </c>
      <c r="M47" s="3">
        <v>35.64</v>
      </c>
      <c r="N47" s="3">
        <v>330.19</v>
      </c>
      <c r="O47" s="3">
        <v>333.72</v>
      </c>
    </row>
    <row r="48" spans="1:15" ht="15" x14ac:dyDescent="0.25">
      <c r="A48" s="19">
        <v>45</v>
      </c>
      <c r="B48" s="25" t="s">
        <v>56</v>
      </c>
      <c r="C48" s="2">
        <v>13658920</v>
      </c>
      <c r="D48" s="3">
        <v>3838.21</v>
      </c>
      <c r="E48" s="3">
        <v>2043.86</v>
      </c>
      <c r="F48" s="3">
        <v>36.979999999999997</v>
      </c>
      <c r="G48" s="3">
        <v>5006.53</v>
      </c>
      <c r="H48" s="3">
        <v>1695.11</v>
      </c>
      <c r="I48" s="3">
        <v>339.29</v>
      </c>
      <c r="J48" s="3">
        <v>3207.11</v>
      </c>
      <c r="K48" s="3">
        <v>847.65</v>
      </c>
      <c r="L48" s="3">
        <v>455.02</v>
      </c>
      <c r="M48" s="3">
        <v>3225.55</v>
      </c>
      <c r="N48" s="3">
        <v>854.89</v>
      </c>
      <c r="O48" s="3">
        <v>946.19</v>
      </c>
    </row>
    <row r="49" spans="1:199" ht="15" x14ac:dyDescent="0.25">
      <c r="A49" s="19">
        <v>46</v>
      </c>
      <c r="B49" s="25" t="s">
        <v>57</v>
      </c>
      <c r="C49" s="2">
        <v>4062596</v>
      </c>
      <c r="D49" s="3">
        <v>2679.94</v>
      </c>
      <c r="E49" s="3">
        <v>582.11</v>
      </c>
      <c r="F49" s="3">
        <v>435.1</v>
      </c>
      <c r="G49" s="3">
        <v>969.78</v>
      </c>
      <c r="H49" s="3">
        <v>559.14</v>
      </c>
      <c r="I49" s="3">
        <v>1149.46</v>
      </c>
      <c r="J49" s="3">
        <v>1678.79</v>
      </c>
      <c r="K49" s="3">
        <v>1514.16</v>
      </c>
      <c r="L49" s="3">
        <v>4001.07</v>
      </c>
      <c r="M49" s="3">
        <v>3325.36</v>
      </c>
      <c r="N49" s="3">
        <v>1969.55</v>
      </c>
      <c r="O49" s="3">
        <v>2780.64</v>
      </c>
    </row>
    <row r="50" spans="1:199" ht="15" x14ac:dyDescent="0.25">
      <c r="A50" s="19">
        <v>47</v>
      </c>
      <c r="B50" s="25" t="s">
        <v>58</v>
      </c>
      <c r="C50" s="2">
        <v>26047805</v>
      </c>
      <c r="D50" s="3">
        <v>1259.1099999999999</v>
      </c>
      <c r="E50" s="3">
        <v>595.71</v>
      </c>
      <c r="F50" s="3">
        <v>735.98</v>
      </c>
      <c r="G50" s="3">
        <v>75.06</v>
      </c>
      <c r="H50" s="3">
        <v>133.72</v>
      </c>
      <c r="I50" s="3">
        <v>91.68</v>
      </c>
      <c r="J50" s="3">
        <v>100.83</v>
      </c>
      <c r="K50" s="3">
        <v>945.27</v>
      </c>
      <c r="L50" s="3">
        <v>766.26</v>
      </c>
      <c r="M50" s="3">
        <v>1775.01</v>
      </c>
      <c r="N50" s="3">
        <v>452.25</v>
      </c>
      <c r="O50" s="3">
        <v>1214.53</v>
      </c>
    </row>
    <row r="51" spans="1:199" ht="15" x14ac:dyDescent="0.25">
      <c r="A51" s="19">
        <v>48</v>
      </c>
      <c r="B51" s="25" t="s">
        <v>59</v>
      </c>
      <c r="C51" s="2">
        <v>16471829</v>
      </c>
      <c r="D51" s="3">
        <v>3828.65</v>
      </c>
      <c r="E51" s="3">
        <v>1542.97</v>
      </c>
      <c r="F51" s="3">
        <v>3167.06</v>
      </c>
      <c r="G51" s="3">
        <v>1723.46</v>
      </c>
      <c r="H51" s="3">
        <v>784.25</v>
      </c>
      <c r="I51" s="3">
        <v>1776.49</v>
      </c>
      <c r="J51" s="3">
        <v>2761.13</v>
      </c>
      <c r="K51" s="3">
        <v>1499.26</v>
      </c>
      <c r="L51" s="3">
        <v>1226.06</v>
      </c>
      <c r="M51" s="3">
        <v>3416.86</v>
      </c>
      <c r="N51" s="3">
        <v>992.5</v>
      </c>
      <c r="O51" s="3">
        <v>1845.82</v>
      </c>
    </row>
    <row r="52" spans="1:199" ht="15" x14ac:dyDescent="0.25">
      <c r="A52" s="19">
        <v>49</v>
      </c>
      <c r="B52" t="s">
        <v>85</v>
      </c>
      <c r="C52" s="26">
        <v>17096329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4">
        <v>45.73</v>
      </c>
      <c r="O52" s="3">
        <v>1138.56</v>
      </c>
    </row>
    <row r="53" spans="1:199" ht="15" x14ac:dyDescent="0.25">
      <c r="A53" s="19">
        <v>50</v>
      </c>
      <c r="B53" s="25" t="s">
        <v>60</v>
      </c>
      <c r="C53" s="2">
        <v>466567</v>
      </c>
      <c r="D53" s="3">
        <v>129.71</v>
      </c>
      <c r="E53" s="3">
        <v>160.51</v>
      </c>
      <c r="F53" s="3">
        <v>105.04</v>
      </c>
      <c r="G53" s="3">
        <v>0</v>
      </c>
      <c r="H53" s="3">
        <v>0</v>
      </c>
      <c r="I53" s="4">
        <v>0</v>
      </c>
      <c r="J53" s="3">
        <v>35.64</v>
      </c>
      <c r="K53" s="22"/>
      <c r="L53" s="3">
        <v>147.5</v>
      </c>
      <c r="M53" s="3">
        <v>487.6</v>
      </c>
      <c r="N53" s="3">
        <v>333.99</v>
      </c>
      <c r="O53" s="3">
        <v>575.84</v>
      </c>
    </row>
    <row r="54" spans="1:199" ht="15" x14ac:dyDescent="0.25">
      <c r="A54" s="19">
        <v>51</v>
      </c>
      <c r="B54" s="25" t="s">
        <v>61</v>
      </c>
      <c r="C54" s="2">
        <v>11348273</v>
      </c>
      <c r="D54" s="3">
        <v>1306.42</v>
      </c>
      <c r="E54" s="3">
        <v>950.53</v>
      </c>
      <c r="F54" s="3">
        <v>2014.11</v>
      </c>
      <c r="G54" s="3">
        <v>2207.86</v>
      </c>
      <c r="H54" s="3">
        <v>2959.4700000000003</v>
      </c>
      <c r="I54" s="3">
        <v>2802.62</v>
      </c>
      <c r="J54" s="3">
        <v>1427.02</v>
      </c>
      <c r="K54" s="3">
        <v>94.01</v>
      </c>
      <c r="L54" s="3">
        <v>1389.69</v>
      </c>
      <c r="M54" s="3">
        <v>2839.98</v>
      </c>
      <c r="N54" s="3">
        <v>237.89</v>
      </c>
      <c r="O54" s="3">
        <v>1411.33</v>
      </c>
    </row>
    <row r="55" spans="1:199" ht="15" x14ac:dyDescent="0.25">
      <c r="A55" s="19">
        <v>52</v>
      </c>
      <c r="B55" s="25" t="s">
        <v>62</v>
      </c>
      <c r="C55" s="2">
        <v>24938381</v>
      </c>
      <c r="D55" s="3">
        <v>7409.07</v>
      </c>
      <c r="E55" s="3">
        <v>2480.1699999999996</v>
      </c>
      <c r="F55" s="3">
        <v>3484.79</v>
      </c>
      <c r="G55" s="3">
        <v>2412.62</v>
      </c>
      <c r="H55" s="3">
        <v>1304.44</v>
      </c>
      <c r="I55" s="3">
        <v>7120.5499999999993</v>
      </c>
      <c r="J55" s="3">
        <f>3362.66+569.05</f>
        <v>3931.71</v>
      </c>
      <c r="K55" s="3">
        <v>1737.85</v>
      </c>
      <c r="L55" s="3">
        <f>7450.47+1498.4</f>
        <v>8948.8700000000008</v>
      </c>
      <c r="M55" s="3">
        <v>3235.53</v>
      </c>
      <c r="N55" s="3">
        <v>2551.9699999999998</v>
      </c>
      <c r="O55" s="3">
        <v>5646.88</v>
      </c>
    </row>
    <row r="56" spans="1:199" ht="15" x14ac:dyDescent="0.25">
      <c r="A56" s="19">
        <v>53</v>
      </c>
      <c r="B56" s="25" t="s">
        <v>63</v>
      </c>
      <c r="C56" s="2">
        <v>18218742</v>
      </c>
      <c r="D56" s="3">
        <v>710.72</v>
      </c>
      <c r="E56" s="3">
        <v>116.34</v>
      </c>
      <c r="F56" s="3">
        <v>42.74</v>
      </c>
      <c r="G56" s="3">
        <v>0</v>
      </c>
      <c r="H56" s="3">
        <v>208.87</v>
      </c>
      <c r="I56" s="3">
        <v>182.49</v>
      </c>
      <c r="J56" s="3">
        <v>424.88</v>
      </c>
      <c r="K56" s="3">
        <v>178.06</v>
      </c>
      <c r="L56" s="3">
        <f>252.81+235.17</f>
        <v>487.98</v>
      </c>
      <c r="M56" s="3">
        <v>762.79</v>
      </c>
      <c r="N56" s="3">
        <v>90.64</v>
      </c>
      <c r="O56" s="3">
        <v>506.48</v>
      </c>
    </row>
    <row r="57" spans="1:199" ht="15" x14ac:dyDescent="0.25">
      <c r="A57" s="19">
        <v>54</v>
      </c>
      <c r="B57" s="25" t="s">
        <v>64</v>
      </c>
      <c r="C57" s="2">
        <v>35244962</v>
      </c>
      <c r="D57" s="3">
        <v>1056.4100000000001</v>
      </c>
      <c r="E57" s="3">
        <v>237</v>
      </c>
      <c r="F57" s="3">
        <v>962.27</v>
      </c>
      <c r="G57" s="3">
        <v>312.08999999999997</v>
      </c>
      <c r="H57" s="3">
        <v>1096.46</v>
      </c>
      <c r="I57" s="3">
        <v>1199.45</v>
      </c>
      <c r="J57" s="3">
        <v>498.6</v>
      </c>
      <c r="K57" s="3">
        <v>633.70000000000005</v>
      </c>
      <c r="L57" s="3">
        <v>1767.91</v>
      </c>
      <c r="M57" s="3">
        <v>421.71</v>
      </c>
      <c r="N57" s="3">
        <v>907.52</v>
      </c>
      <c r="O57" s="3">
        <v>1301.81</v>
      </c>
    </row>
    <row r="58" spans="1:199" ht="15" x14ac:dyDescent="0.25">
      <c r="A58" s="19">
        <v>55</v>
      </c>
      <c r="B58" s="25" t="s">
        <v>81</v>
      </c>
      <c r="C58" s="2">
        <v>3596251</v>
      </c>
      <c r="D58" s="3">
        <v>32640.46</v>
      </c>
      <c r="E58" s="3">
        <v>21680.9</v>
      </c>
      <c r="F58" s="3">
        <v>18291.309999999998</v>
      </c>
      <c r="G58" s="3">
        <v>20078.78</v>
      </c>
      <c r="H58" s="3">
        <v>18931.87</v>
      </c>
      <c r="I58" s="3">
        <v>40793.82</v>
      </c>
      <c r="J58" s="3">
        <v>1478.45</v>
      </c>
      <c r="K58" s="22"/>
      <c r="L58" s="22"/>
      <c r="M58" s="4"/>
      <c r="N58" s="4">
        <v>0</v>
      </c>
      <c r="O58" s="4"/>
    </row>
    <row r="59" spans="1:199" ht="15" x14ac:dyDescent="0.25">
      <c r="A59" s="19">
        <v>56</v>
      </c>
      <c r="B59" s="25" t="s">
        <v>65</v>
      </c>
      <c r="C59" s="2">
        <v>30703169</v>
      </c>
      <c r="D59" s="3">
        <v>5864.06</v>
      </c>
      <c r="E59" s="3">
        <v>2341.37</v>
      </c>
      <c r="F59" s="3">
        <v>3100.3</v>
      </c>
      <c r="G59" s="3">
        <v>4878.3900000000003</v>
      </c>
      <c r="H59" s="3">
        <v>1680.93</v>
      </c>
      <c r="I59" s="3">
        <v>2536</v>
      </c>
      <c r="J59" s="3">
        <v>4548.8500000000004</v>
      </c>
      <c r="K59" s="3">
        <v>1674.48</v>
      </c>
      <c r="L59" s="3">
        <v>1828.21</v>
      </c>
      <c r="M59" s="3">
        <v>3081.22</v>
      </c>
      <c r="N59" s="3">
        <v>1324.8</v>
      </c>
      <c r="O59" s="3">
        <v>2751.2</v>
      </c>
    </row>
    <row r="60" spans="1:199" ht="15" x14ac:dyDescent="0.25">
      <c r="A60" s="19">
        <v>57</v>
      </c>
      <c r="B60" s="25" t="s">
        <v>66</v>
      </c>
      <c r="C60" s="2">
        <v>28018091</v>
      </c>
      <c r="D60" s="3">
        <v>1395.16</v>
      </c>
      <c r="E60" s="3">
        <v>116.34</v>
      </c>
      <c r="F60" s="3">
        <v>313.79000000000002</v>
      </c>
      <c r="G60" s="3">
        <v>1480.41</v>
      </c>
      <c r="H60" s="3">
        <v>1311.51</v>
      </c>
      <c r="I60" s="3">
        <v>1079.42</v>
      </c>
      <c r="J60" s="3">
        <v>1489.17</v>
      </c>
      <c r="K60" s="3">
        <v>990.8</v>
      </c>
      <c r="L60" s="3">
        <v>869.66</v>
      </c>
      <c r="M60" s="3">
        <v>1105.32</v>
      </c>
      <c r="N60" s="3">
        <v>1275.79</v>
      </c>
      <c r="O60" s="3">
        <v>774.76</v>
      </c>
    </row>
    <row r="61" spans="1:199" s="2" customFormat="1" ht="15" x14ac:dyDescent="0.25">
      <c r="A61" s="19">
        <v>58</v>
      </c>
      <c r="B61" s="25" t="s">
        <v>67</v>
      </c>
      <c r="C61" s="2">
        <v>29126016</v>
      </c>
      <c r="D61" s="3">
        <v>2278.59</v>
      </c>
      <c r="E61" s="3">
        <v>815.25</v>
      </c>
      <c r="F61" s="3">
        <v>1237.94</v>
      </c>
      <c r="G61" s="3">
        <v>1665.2</v>
      </c>
      <c r="H61" s="3">
        <v>1450.75</v>
      </c>
      <c r="I61" s="3">
        <v>399.26</v>
      </c>
      <c r="J61" s="3">
        <v>2402.35</v>
      </c>
      <c r="K61" s="3">
        <v>806.62</v>
      </c>
      <c r="L61" s="3">
        <v>1778.98</v>
      </c>
      <c r="M61" s="3">
        <v>757.16</v>
      </c>
      <c r="N61" s="3">
        <v>322.75</v>
      </c>
      <c r="O61" s="3">
        <v>2533.9499999999998</v>
      </c>
      <c r="P61" s="5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</row>
    <row r="62" spans="1:199" ht="15" x14ac:dyDescent="0.25">
      <c r="A62" s="19">
        <v>59</v>
      </c>
      <c r="B62" s="25" t="s">
        <v>68</v>
      </c>
      <c r="C62" s="2">
        <v>16166299</v>
      </c>
      <c r="D62" s="3">
        <v>11569.04</v>
      </c>
      <c r="E62" s="3">
        <v>7785.78</v>
      </c>
      <c r="F62" s="3">
        <v>6539.87</v>
      </c>
      <c r="G62" s="3">
        <v>5562.29</v>
      </c>
      <c r="H62" s="3">
        <v>7731.65</v>
      </c>
      <c r="I62" s="3">
        <v>6254.38</v>
      </c>
      <c r="J62" s="3">
        <v>8031.89</v>
      </c>
      <c r="K62" s="3">
        <v>7304.26</v>
      </c>
      <c r="L62" s="3">
        <v>7071.36</v>
      </c>
      <c r="M62" s="3">
        <v>6805.85</v>
      </c>
      <c r="N62" s="3">
        <v>7867.77</v>
      </c>
      <c r="O62" s="3">
        <v>8552.83</v>
      </c>
      <c r="P62" s="6"/>
    </row>
    <row r="63" spans="1:199" ht="15" x14ac:dyDescent="0.25">
      <c r="A63" s="19">
        <v>60</v>
      </c>
      <c r="B63" s="25" t="s">
        <v>82</v>
      </c>
      <c r="C63" s="2">
        <v>9378655</v>
      </c>
      <c r="D63" s="3">
        <f>1164979.67+346255.86+21590.32+6793.68</f>
        <v>1539619.5299999998</v>
      </c>
      <c r="E63" s="3">
        <f>544262.96+224988.7+14949.09+5688.21</f>
        <v>789888.95999999985</v>
      </c>
      <c r="F63" s="3">
        <v>1020240.19</v>
      </c>
      <c r="G63" s="3">
        <v>812238.16999999993</v>
      </c>
      <c r="H63" s="3">
        <v>875728.89000000013</v>
      </c>
      <c r="I63" s="3">
        <v>1090052.9000000001</v>
      </c>
      <c r="J63" s="3">
        <f>710846.37+237083.22+6069.63+10986.32</f>
        <v>964985.53999999992</v>
      </c>
      <c r="K63" s="3">
        <f>630644.44+236058.85+15263.36+8942.62</f>
        <v>890909.2699999999</v>
      </c>
      <c r="L63" s="3">
        <f>816005.66+194781.9+12535.01+9800.55</f>
        <v>1033123.1200000001</v>
      </c>
      <c r="M63" s="3">
        <v>1067903.4600000002</v>
      </c>
      <c r="N63" s="3">
        <v>902249.08000000007</v>
      </c>
      <c r="O63" s="3">
        <v>1157016.68</v>
      </c>
    </row>
    <row r="64" spans="1:199" ht="15" x14ac:dyDescent="0.25">
      <c r="A64" s="19">
        <v>61</v>
      </c>
      <c r="B64" s="25" t="s">
        <v>87</v>
      </c>
      <c r="C64" s="2">
        <v>10314868</v>
      </c>
      <c r="D64" s="22"/>
      <c r="E64" s="22"/>
      <c r="F64" s="22"/>
      <c r="G64" s="22"/>
      <c r="H64" s="22"/>
      <c r="I64" s="22"/>
      <c r="J64" s="22"/>
      <c r="K64" s="22"/>
      <c r="L64" s="22"/>
      <c r="M64" s="4">
        <v>12.31</v>
      </c>
      <c r="N64" s="3"/>
      <c r="O64" s="4"/>
    </row>
    <row r="65" spans="1:15" ht="15" x14ac:dyDescent="0.25">
      <c r="A65" s="19">
        <v>62</v>
      </c>
      <c r="B65" s="25" t="s">
        <v>69</v>
      </c>
      <c r="C65" s="2">
        <v>896610</v>
      </c>
      <c r="D65" s="3">
        <v>5847.32</v>
      </c>
      <c r="E65" s="3">
        <v>1985.81</v>
      </c>
      <c r="F65" s="3">
        <v>6212.57</v>
      </c>
      <c r="G65" s="3">
        <v>3979.16</v>
      </c>
      <c r="H65" s="3">
        <v>1653.5</v>
      </c>
      <c r="I65" s="3">
        <v>5671.87</v>
      </c>
      <c r="J65" s="3">
        <v>4558.8900000000003</v>
      </c>
      <c r="K65" s="3">
        <v>2002.6499999999999</v>
      </c>
      <c r="L65" s="3">
        <v>4462.7700000000004</v>
      </c>
      <c r="M65" s="3">
        <v>3440.26</v>
      </c>
      <c r="N65" s="3">
        <v>1451.8999999999999</v>
      </c>
      <c r="O65" s="3">
        <v>8312.86</v>
      </c>
    </row>
    <row r="66" spans="1:15" ht="15" x14ac:dyDescent="0.25">
      <c r="A66" s="19">
        <v>63</v>
      </c>
      <c r="B66" s="25" t="s">
        <v>70</v>
      </c>
      <c r="C66" s="2">
        <v>18428353</v>
      </c>
      <c r="D66" s="3">
        <v>11457.09</v>
      </c>
      <c r="E66" s="3">
        <v>8429.86</v>
      </c>
      <c r="F66" s="3">
        <v>5371.87</v>
      </c>
      <c r="G66" s="3">
        <v>5339.39</v>
      </c>
      <c r="H66" s="3">
        <v>6865</v>
      </c>
      <c r="I66" s="3">
        <v>7169.33</v>
      </c>
      <c r="J66" s="3">
        <v>6874.74</v>
      </c>
      <c r="K66" s="3">
        <v>3533.76</v>
      </c>
      <c r="L66" s="3">
        <v>7295.41</v>
      </c>
      <c r="M66" s="3">
        <v>8321.06</v>
      </c>
      <c r="N66" s="3">
        <v>3744.62</v>
      </c>
      <c r="O66" s="3">
        <v>7131.57</v>
      </c>
    </row>
    <row r="67" spans="1:15" ht="15" x14ac:dyDescent="0.25">
      <c r="A67" s="19">
        <v>64</v>
      </c>
      <c r="B67" s="25" t="s">
        <v>71</v>
      </c>
      <c r="C67" s="2">
        <v>3886387</v>
      </c>
      <c r="D67" s="3">
        <f>18049.57+368.08</f>
        <v>18417.650000000001</v>
      </c>
      <c r="E67" s="3">
        <v>5807.97</v>
      </c>
      <c r="F67" s="3">
        <v>1877.96</v>
      </c>
      <c r="G67" s="3">
        <v>12731.82</v>
      </c>
      <c r="H67" s="3">
        <v>8004.85</v>
      </c>
      <c r="I67" s="3">
        <v>4098.8100000000004</v>
      </c>
      <c r="J67" s="3">
        <f>7901.25+254.25</f>
        <v>8155.5</v>
      </c>
      <c r="K67" s="3">
        <f>3099.71+465.42</f>
        <v>3565.13</v>
      </c>
      <c r="L67" s="3">
        <f>1835.05+182.62</f>
        <v>2017.67</v>
      </c>
      <c r="M67" s="3"/>
      <c r="N67" s="4">
        <v>0</v>
      </c>
      <c r="O67" s="4"/>
    </row>
    <row r="68" spans="1:15" ht="15" x14ac:dyDescent="0.25">
      <c r="A68" s="19">
        <v>65</v>
      </c>
      <c r="B68" s="25" t="s">
        <v>84</v>
      </c>
      <c r="C68" s="2">
        <v>1357231</v>
      </c>
      <c r="D68" s="22"/>
      <c r="E68" s="22"/>
      <c r="F68" s="22"/>
      <c r="G68" s="22"/>
      <c r="H68" s="4">
        <v>89291.439999999988</v>
      </c>
      <c r="I68" s="3">
        <v>96933.349999999991</v>
      </c>
      <c r="J68" s="3">
        <f>62169.93+445.66+266.69</f>
        <v>62882.280000000006</v>
      </c>
      <c r="K68" s="3">
        <f>38424.48+445.66</f>
        <v>38870.140000000007</v>
      </c>
      <c r="L68" s="3">
        <f>76169.81+445.66</f>
        <v>76615.47</v>
      </c>
      <c r="M68" s="3">
        <v>74865.400000000009</v>
      </c>
      <c r="N68" s="3">
        <v>51036.44</v>
      </c>
      <c r="O68" s="3">
        <v>99484.67</v>
      </c>
    </row>
    <row r="69" spans="1:15" ht="15" x14ac:dyDescent="0.25">
      <c r="A69" s="19">
        <v>66</v>
      </c>
      <c r="B69" s="25" t="s">
        <v>72</v>
      </c>
      <c r="C69" s="2">
        <v>10826710</v>
      </c>
      <c r="D69" s="3">
        <v>10764.97</v>
      </c>
      <c r="E69" s="3">
        <v>5130.2199999999993</v>
      </c>
      <c r="F69" s="3">
        <v>6208.17</v>
      </c>
      <c r="G69" s="3">
        <v>5549.32</v>
      </c>
      <c r="H69" s="3">
        <v>4858.55</v>
      </c>
      <c r="I69" s="3">
        <v>5975.89</v>
      </c>
      <c r="J69" s="3">
        <v>6925</v>
      </c>
      <c r="K69" s="3">
        <v>2331.33</v>
      </c>
      <c r="L69" s="3">
        <v>7458.25</v>
      </c>
      <c r="M69" s="3">
        <v>7213.03</v>
      </c>
      <c r="N69" s="3">
        <v>3509.4300000000003</v>
      </c>
      <c r="O69" s="3">
        <v>7289.29</v>
      </c>
    </row>
    <row r="70" spans="1:15" ht="15" customHeight="1" x14ac:dyDescent="0.25">
      <c r="A70" s="19">
        <v>67</v>
      </c>
      <c r="B70" s="25" t="s">
        <v>73</v>
      </c>
      <c r="C70" s="2">
        <v>35005965</v>
      </c>
      <c r="D70" s="3">
        <v>508.04</v>
      </c>
      <c r="E70" s="3">
        <v>803.23</v>
      </c>
      <c r="F70" s="3">
        <v>868.86</v>
      </c>
      <c r="G70" s="3">
        <v>235.16</v>
      </c>
      <c r="H70" s="3">
        <v>375.57</v>
      </c>
      <c r="I70" s="3">
        <v>1384.46</v>
      </c>
      <c r="J70" s="3">
        <v>204.55</v>
      </c>
      <c r="K70" s="3">
        <v>676.88</v>
      </c>
      <c r="L70" s="3">
        <v>642.41</v>
      </c>
      <c r="M70" s="3">
        <v>613.64</v>
      </c>
      <c r="N70" s="3">
        <v>1112.6500000000001</v>
      </c>
      <c r="O70" s="3">
        <v>1778.09</v>
      </c>
    </row>
    <row r="71" spans="1:15" ht="15" x14ac:dyDescent="0.25">
      <c r="A71" s="19">
        <v>68</v>
      </c>
      <c r="B71" s="25" t="s">
        <v>74</v>
      </c>
      <c r="C71" s="2">
        <v>14920654</v>
      </c>
      <c r="D71" s="3">
        <v>97.16</v>
      </c>
      <c r="E71" s="3">
        <v>875.74</v>
      </c>
      <c r="F71" s="3">
        <v>116.38</v>
      </c>
      <c r="G71" s="3">
        <v>529.54999999999995</v>
      </c>
      <c r="H71" s="3">
        <v>226.71</v>
      </c>
      <c r="I71" s="3">
        <v>87.51</v>
      </c>
      <c r="J71" s="3">
        <v>1162.9000000000001</v>
      </c>
      <c r="K71" s="3">
        <v>206.34</v>
      </c>
      <c r="L71" s="3">
        <v>561.70000000000005</v>
      </c>
      <c r="M71" s="3">
        <v>890.08</v>
      </c>
      <c r="N71" s="3">
        <v>261.25</v>
      </c>
      <c r="O71" s="3">
        <v>740.08</v>
      </c>
    </row>
    <row r="72" spans="1:15" ht="15" x14ac:dyDescent="0.25">
      <c r="A72" s="19">
        <v>69</v>
      </c>
      <c r="B72" s="25" t="s">
        <v>75</v>
      </c>
      <c r="C72" s="2">
        <v>4947440</v>
      </c>
      <c r="D72" s="3">
        <v>9966.1200000000008</v>
      </c>
      <c r="E72" s="3">
        <v>5965.75</v>
      </c>
      <c r="F72" s="2"/>
      <c r="G72" s="3">
        <v>3575.0600000000004</v>
      </c>
      <c r="H72" s="3">
        <v>6182.69</v>
      </c>
      <c r="I72" s="3">
        <v>5751.65</v>
      </c>
      <c r="J72" s="3">
        <v>8388.32</v>
      </c>
      <c r="K72" s="3">
        <v>4861.24</v>
      </c>
      <c r="L72" s="3">
        <v>6253.31</v>
      </c>
      <c r="M72" s="3">
        <v>7544.83</v>
      </c>
      <c r="N72" s="3">
        <v>5155.43</v>
      </c>
      <c r="O72" s="3">
        <v>6767.68</v>
      </c>
    </row>
    <row r="73" spans="1:15" ht="15" x14ac:dyDescent="0.25">
      <c r="A73" s="19">
        <v>70</v>
      </c>
      <c r="B73" s="25" t="s">
        <v>86</v>
      </c>
      <c r="C73" s="2">
        <v>24782842</v>
      </c>
      <c r="D73" s="3"/>
      <c r="E73" s="3"/>
      <c r="F73" s="2"/>
      <c r="G73" s="3"/>
      <c r="H73" s="3"/>
      <c r="I73" s="3"/>
      <c r="J73" s="3"/>
      <c r="K73" s="3"/>
      <c r="L73" s="3"/>
      <c r="M73" s="3"/>
      <c r="N73" s="3">
        <v>186.4</v>
      </c>
      <c r="O73" s="3">
        <v>80.459999999999994</v>
      </c>
    </row>
    <row r="74" spans="1:15" ht="26.25" x14ac:dyDescent="0.25">
      <c r="A74" s="20" t="s">
        <v>16</v>
      </c>
      <c r="B74" s="21"/>
      <c r="C74" s="27"/>
      <c r="D74" s="14">
        <f t="shared" ref="D74:M74" si="0">SUM(D4:D72)</f>
        <v>8234116.2800000021</v>
      </c>
      <c r="E74" s="14">
        <f t="shared" si="0"/>
        <v>4636690.1899999995</v>
      </c>
      <c r="F74" s="14">
        <f t="shared" si="0"/>
        <v>4588841.580000001</v>
      </c>
      <c r="G74" s="14">
        <f t="shared" si="0"/>
        <v>4596690.3299999991</v>
      </c>
      <c r="H74" s="14">
        <f t="shared" si="0"/>
        <v>4733710.8000000007</v>
      </c>
      <c r="I74" s="7">
        <f t="shared" si="0"/>
        <v>6102189.5800000029</v>
      </c>
      <c r="J74" s="7">
        <f t="shared" si="0"/>
        <v>5435258.7399999984</v>
      </c>
      <c r="K74" s="7">
        <f t="shared" si="0"/>
        <v>4266532.0599999987</v>
      </c>
      <c r="L74" s="7">
        <f t="shared" si="0"/>
        <v>5511421.4300000016</v>
      </c>
      <c r="M74" s="7">
        <f t="shared" si="0"/>
        <v>5521492.3699999992</v>
      </c>
      <c r="N74" s="7">
        <f>SUM(N4:N73)</f>
        <v>4186068.1500000022</v>
      </c>
      <c r="O74" s="14">
        <f>SUM(O4:O73)</f>
        <v>5735107.0199999996</v>
      </c>
    </row>
    <row r="75" spans="1:15" ht="15" x14ac:dyDescent="0.25">
      <c r="F75" s="12"/>
      <c r="G75" s="12"/>
      <c r="H75" s="12"/>
      <c r="I75" s="5"/>
      <c r="J75" s="6"/>
      <c r="K75" s="6"/>
      <c r="L75" s="6"/>
      <c r="M75" s="13"/>
      <c r="N75" s="6"/>
      <c r="O75" s="6"/>
    </row>
    <row r="76" spans="1:15" ht="15" x14ac:dyDescent="0.25">
      <c r="F76" s="12"/>
      <c r="G76" s="12"/>
      <c r="H76" s="12"/>
      <c r="I76" s="18"/>
      <c r="J76" s="13"/>
      <c r="K76" s="13"/>
      <c r="L76" s="13"/>
      <c r="M76" s="13"/>
      <c r="N76" s="6"/>
      <c r="O76" s="6"/>
    </row>
    <row r="77" spans="1:15" ht="15" x14ac:dyDescent="0.25">
      <c r="F77" s="12"/>
      <c r="G77" s="12"/>
      <c r="H77" s="12"/>
      <c r="I77" s="18"/>
      <c r="J77" s="18"/>
      <c r="K77" s="6"/>
      <c r="L77" s="13"/>
      <c r="M77" s="12"/>
      <c r="N77" s="6"/>
      <c r="O77" s="6"/>
    </row>
    <row r="78" spans="1:15" ht="15" x14ac:dyDescent="0.25">
      <c r="F78" s="12"/>
      <c r="G78" s="12"/>
      <c r="H78" s="12"/>
      <c r="I78" s="18"/>
      <c r="J78" s="18"/>
      <c r="K78" s="17"/>
      <c r="L78" s="12"/>
      <c r="M78" s="12"/>
      <c r="N78" s="5"/>
      <c r="O78" s="12"/>
    </row>
    <row r="79" spans="1:15" ht="15" x14ac:dyDescent="0.25">
      <c r="F79" s="12"/>
      <c r="G79" s="12"/>
      <c r="H79" s="12"/>
      <c r="I79" s="18"/>
      <c r="J79" s="18"/>
      <c r="K79" s="17"/>
      <c r="L79" s="12"/>
      <c r="M79" s="13"/>
      <c r="N79" s="12"/>
      <c r="O79" s="12"/>
    </row>
    <row r="80" spans="1:15" ht="15" x14ac:dyDescent="0.25">
      <c r="F80" s="16"/>
      <c r="G80" s="16"/>
      <c r="H80" s="12"/>
      <c r="I80" s="18"/>
      <c r="J80" s="17"/>
      <c r="K80" s="17"/>
      <c r="L80" s="12"/>
      <c r="M80" s="5"/>
      <c r="N80" s="12"/>
      <c r="O80" s="6"/>
    </row>
    <row r="81" spans="9:14" ht="14.25" x14ac:dyDescent="0.2">
      <c r="I81" s="5"/>
      <c r="J81" s="5"/>
      <c r="K81" s="17"/>
      <c r="N81" s="5"/>
    </row>
    <row r="82" spans="9:14" x14ac:dyDescent="0.2">
      <c r="I82" s="5"/>
      <c r="J82" s="5"/>
      <c r="K82" s="5"/>
    </row>
    <row r="83" spans="9:14" x14ac:dyDescent="0.2">
      <c r="I83" s="5"/>
      <c r="J83" s="5"/>
      <c r="K83" s="5"/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2022-03-02T11:46:00Z</dcterms:modified>
</cp:coreProperties>
</file>